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bb11c718d920488e/デスクトップ/20.12.10 ブログエクセルまとめ/21.05.08 オイシックス・ラ・大地/"/>
    </mc:Choice>
  </mc:AlternateContent>
  <xr:revisionPtr revIDLastSave="228" documentId="8_{F08D76D6-866A-4B76-8227-BA6207D92DA1}" xr6:coauthVersionLast="46" xr6:coauthVersionMax="46" xr10:uidLastSave="{F9F0EA2A-8489-4074-B176-7EDE4E53095D}"/>
  <bookViews>
    <workbookView xWindow="-120" yWindow="-120" windowWidth="29040" windowHeight="15840" activeTab="1" xr2:uid="{00000000-000D-0000-FFFF-FFFF00000000}"/>
  </bookViews>
  <sheets>
    <sheet name="オリジナルポイント一覧表" sheetId="37" r:id="rId1"/>
    <sheet name="企業データ入力" sheetId="39" r:id="rId2"/>
    <sheet name="企業ポイント" sheetId="40" r:id="rId3"/>
    <sheet name="マスタ" sheetId="38" r:id="rId4"/>
  </sheets>
  <definedNames>
    <definedName name="PBR">マスタ!$D$3:$E$14</definedName>
    <definedName name="PER">マスタ!$B$3:$C$15</definedName>
    <definedName name="ROA">マスタ!$P$3:$Q$14</definedName>
    <definedName name="ROE">マスタ!$N$3:$O$14</definedName>
    <definedName name="現金等有利子負債倍率">マスタ!$T$3:$U$14</definedName>
    <definedName name="自己資本">マスタ!$R$3:$S$14</definedName>
    <definedName name="社長">マスタ!$J$3:$K$6</definedName>
    <definedName name="売上伸び">マスタ!$L$3:$M$14</definedName>
    <definedName name="発行株数">マスタ!$H$3:$I$14</definedName>
    <definedName name="平均年収">マスタ!$F$3:$G$15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39" l="1"/>
  <c r="Q10" i="39"/>
  <c r="Q11" i="39"/>
  <c r="Q12" i="39"/>
  <c r="Q13" i="39"/>
  <c r="Q14" i="39"/>
  <c r="N10" i="40" s="1"/>
  <c r="Q15" i="39"/>
  <c r="N15" i="40" s="1"/>
  <c r="Q16" i="39"/>
  <c r="N17" i="40" s="1"/>
  <c r="Q17" i="39"/>
  <c r="Q18" i="39"/>
  <c r="Q19" i="39"/>
  <c r="Q20" i="39"/>
  <c r="Q8" i="39"/>
  <c r="K9" i="39"/>
  <c r="K10" i="39"/>
  <c r="K11" i="39"/>
  <c r="K12" i="39"/>
  <c r="K13" i="39"/>
  <c r="K14" i="39"/>
  <c r="J10" i="40" s="1"/>
  <c r="K15" i="39"/>
  <c r="J15" i="40" s="1"/>
  <c r="K16" i="39"/>
  <c r="J17" i="40" s="1"/>
  <c r="K17" i="39"/>
  <c r="K18" i="39"/>
  <c r="K19" i="39"/>
  <c r="K20" i="39"/>
  <c r="K8" i="39"/>
  <c r="J13" i="40" s="1"/>
  <c r="B10" i="40"/>
  <c r="C10" i="40"/>
  <c r="E10" i="40"/>
  <c r="F10" i="40"/>
  <c r="G10" i="40"/>
  <c r="H10" i="40"/>
  <c r="I10" i="40"/>
  <c r="K10" i="40"/>
  <c r="L10" i="40"/>
  <c r="M10" i="40"/>
  <c r="B15" i="40"/>
  <c r="C15" i="40"/>
  <c r="E15" i="40"/>
  <c r="F15" i="40"/>
  <c r="G15" i="40"/>
  <c r="H15" i="40"/>
  <c r="I15" i="40"/>
  <c r="K15" i="40"/>
  <c r="L15" i="40"/>
  <c r="M15" i="40"/>
  <c r="B17" i="40"/>
  <c r="C17" i="40"/>
  <c r="E17" i="40"/>
  <c r="F17" i="40"/>
  <c r="G17" i="40"/>
  <c r="H17" i="40"/>
  <c r="I17" i="40"/>
  <c r="K17" i="40"/>
  <c r="L17" i="40"/>
  <c r="M17" i="40"/>
  <c r="D15" i="40" l="1"/>
  <c r="D17" i="40"/>
  <c r="D10" i="40"/>
  <c r="N11" i="40"/>
  <c r="J9" i="40"/>
  <c r="N9" i="40"/>
  <c r="N12" i="40"/>
  <c r="N6" i="40"/>
  <c r="J8" i="40"/>
  <c r="N16" i="40"/>
  <c r="J7" i="40"/>
  <c r="J11" i="40"/>
  <c r="J6" i="40"/>
  <c r="E13" i="40"/>
  <c r="I7" i="40"/>
  <c r="I11" i="40"/>
  <c r="I9" i="40"/>
  <c r="I14" i="40"/>
  <c r="I12" i="40"/>
  <c r="I6" i="40"/>
  <c r="I8" i="40"/>
  <c r="I16" i="40"/>
  <c r="I5" i="40"/>
  <c r="M7" i="40"/>
  <c r="M11" i="40"/>
  <c r="M9" i="40"/>
  <c r="M14" i="40"/>
  <c r="M12" i="40"/>
  <c r="M6" i="40"/>
  <c r="M8" i="40"/>
  <c r="M16" i="40"/>
  <c r="M5" i="40"/>
  <c r="M13" i="40"/>
  <c r="K13" i="40"/>
  <c r="L7" i="40"/>
  <c r="L11" i="40"/>
  <c r="L9" i="40"/>
  <c r="L14" i="40"/>
  <c r="L12" i="40"/>
  <c r="L6" i="40"/>
  <c r="L8" i="40"/>
  <c r="L16" i="40"/>
  <c r="L5" i="40"/>
  <c r="L13" i="40"/>
  <c r="K7" i="40"/>
  <c r="K11" i="40"/>
  <c r="K9" i="40"/>
  <c r="K14" i="40"/>
  <c r="K12" i="40"/>
  <c r="K6" i="40"/>
  <c r="K8" i="40"/>
  <c r="K16" i="40"/>
  <c r="K5" i="40"/>
  <c r="I13" i="40"/>
  <c r="H13" i="40"/>
  <c r="H7" i="40"/>
  <c r="H11" i="40"/>
  <c r="H9" i="40"/>
  <c r="H14" i="40"/>
  <c r="H12" i="40"/>
  <c r="H6" i="40"/>
  <c r="H8" i="40"/>
  <c r="H16" i="40"/>
  <c r="H5" i="40"/>
  <c r="G7" i="40"/>
  <c r="G11" i="40"/>
  <c r="G9" i="40"/>
  <c r="G14" i="40"/>
  <c r="G12" i="40"/>
  <c r="G6" i="40"/>
  <c r="G8" i="40"/>
  <c r="G16" i="40"/>
  <c r="G5" i="40"/>
  <c r="G13" i="40"/>
  <c r="F7" i="40"/>
  <c r="F11" i="40"/>
  <c r="F9" i="40"/>
  <c r="F14" i="40"/>
  <c r="F12" i="40"/>
  <c r="F6" i="40"/>
  <c r="F8" i="40"/>
  <c r="F16" i="40"/>
  <c r="F5" i="40"/>
  <c r="F13" i="40"/>
  <c r="B7" i="40"/>
  <c r="C7" i="40"/>
  <c r="B11" i="40"/>
  <c r="C11" i="40"/>
  <c r="B9" i="40"/>
  <c r="C9" i="40"/>
  <c r="B14" i="40"/>
  <c r="C14" i="40"/>
  <c r="B12" i="40"/>
  <c r="C12" i="40"/>
  <c r="B6" i="40"/>
  <c r="C6" i="40"/>
  <c r="B8" i="40"/>
  <c r="C8" i="40"/>
  <c r="B16" i="40"/>
  <c r="C16" i="40"/>
  <c r="B5" i="40"/>
  <c r="C5" i="40"/>
  <c r="C13" i="40"/>
  <c r="B13" i="40"/>
  <c r="E7" i="40"/>
  <c r="E11" i="40"/>
  <c r="E9" i="40"/>
  <c r="E14" i="40"/>
  <c r="E12" i="40"/>
  <c r="E6" i="40"/>
  <c r="E8" i="40"/>
  <c r="E16" i="40"/>
  <c r="E5" i="40"/>
  <c r="N5" i="40"/>
  <c r="J5" i="40"/>
  <c r="J16" i="40"/>
  <c r="N8" i="40"/>
  <c r="J12" i="40"/>
  <c r="N14" i="40"/>
  <c r="J14" i="40"/>
  <c r="N7" i="40"/>
  <c r="N13" i="40"/>
  <c r="D7" i="40" l="1"/>
  <c r="D9" i="40"/>
  <c r="D16" i="40"/>
  <c r="D8" i="40"/>
  <c r="D11" i="40"/>
  <c r="D6" i="40"/>
  <c r="D12" i="40"/>
  <c r="D5" i="40"/>
  <c r="D14" i="40"/>
  <c r="D13" i="40"/>
</calcChain>
</file>

<file path=xl/sharedStrings.xml><?xml version="1.0" encoding="utf-8"?>
<sst xmlns="http://schemas.openxmlformats.org/spreadsheetml/2006/main" count="179" uniqueCount="146">
  <si>
    <t>社長兼筆頭株主</t>
    <rPh sb="0" eb="2">
      <t>シャチョウ</t>
    </rPh>
    <rPh sb="2" eb="3">
      <t>ケン</t>
    </rPh>
    <rPh sb="3" eb="5">
      <t>ヒットウ</t>
    </rPh>
    <rPh sb="5" eb="7">
      <t>カブヌシ</t>
    </rPh>
    <phoneticPr fontId="1"/>
  </si>
  <si>
    <t>現金等に対する
有利子負債率
（倍率）</t>
    <rPh sb="0" eb="2">
      <t>ゲンキン</t>
    </rPh>
    <rPh sb="2" eb="3">
      <t>トウ</t>
    </rPh>
    <rPh sb="4" eb="5">
      <t>タイ</t>
    </rPh>
    <rPh sb="8" eb="9">
      <t>ユウ</t>
    </rPh>
    <rPh sb="9" eb="11">
      <t>リシ</t>
    </rPh>
    <rPh sb="11" eb="13">
      <t>フサイ</t>
    </rPh>
    <rPh sb="13" eb="14">
      <t>リツ</t>
    </rPh>
    <rPh sb="16" eb="18">
      <t>バイリツ</t>
    </rPh>
    <phoneticPr fontId="1"/>
  </si>
  <si>
    <t>1～10倍未満</t>
    <rPh sb="4" eb="5">
      <t>バイ</t>
    </rPh>
    <rPh sb="5" eb="7">
      <t>ミマン</t>
    </rPh>
    <phoneticPr fontId="1"/>
  </si>
  <si>
    <t>800万以上</t>
    <rPh sb="3" eb="4">
      <t>マン</t>
    </rPh>
    <rPh sb="4" eb="6">
      <t>イジョウ</t>
    </rPh>
    <phoneticPr fontId="1"/>
  </si>
  <si>
    <t>2.4倍以上</t>
    <rPh sb="3" eb="4">
      <t>バイ</t>
    </rPh>
    <rPh sb="4" eb="6">
      <t>イジョウ</t>
    </rPh>
    <phoneticPr fontId="1"/>
  </si>
  <si>
    <t>18％以上</t>
    <rPh sb="3" eb="5">
      <t>イジョウ</t>
    </rPh>
    <phoneticPr fontId="1"/>
  </si>
  <si>
    <t>10％以上</t>
    <rPh sb="3" eb="5">
      <t>イジョウ</t>
    </rPh>
    <phoneticPr fontId="1"/>
  </si>
  <si>
    <t>90％以上</t>
    <rPh sb="3" eb="5">
      <t>イジョウ</t>
    </rPh>
    <phoneticPr fontId="1"/>
  </si>
  <si>
    <t>0～0.1倍未満</t>
    <rPh sb="5" eb="6">
      <t>バイ</t>
    </rPh>
    <rPh sb="6" eb="8">
      <t>ミマン</t>
    </rPh>
    <phoneticPr fontId="1"/>
  </si>
  <si>
    <t>10倍以上～15倍未満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</si>
  <si>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1倍以上～1.5倍未満</t>
    <rPh sb="1" eb="2">
      <t>バイ</t>
    </rPh>
    <rPh sb="2" eb="4">
      <t>イジョウ</t>
    </rPh>
    <rPh sb="8" eb="9">
      <t>バイ</t>
    </rPh>
    <rPh sb="9" eb="11">
      <t>ミマン</t>
    </rPh>
    <phoneticPr fontId="1"/>
  </si>
  <si>
    <t>750万以上～800万未満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</si>
  <si>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2.2倍以上～2.4倍未満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</si>
  <si>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0.1倍以上～0.3倍未満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</si>
  <si>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15倍以上～20倍未満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</si>
  <si>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1.5倍以上～2倍未満</t>
    <rPh sb="3" eb="4">
      <t>バイ</t>
    </rPh>
    <rPh sb="4" eb="6">
      <t>イジョウ</t>
    </rPh>
    <rPh sb="8" eb="9">
      <t>バイ</t>
    </rPh>
    <rPh sb="9" eb="11">
      <t>ミマン</t>
    </rPh>
    <phoneticPr fontId="1"/>
  </si>
  <si>
    <t>700万以上～750万未満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</si>
  <si>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2倍以上～2.2倍未満</t>
    <rPh sb="1" eb="2">
      <t>バイ</t>
    </rPh>
    <rPh sb="2" eb="4">
      <t>イジョウ</t>
    </rPh>
    <rPh sb="8" eb="9">
      <t>バイ</t>
    </rPh>
    <rPh sb="9" eb="11">
      <t>ミマン</t>
    </rPh>
    <phoneticPr fontId="1"/>
  </si>
  <si>
    <t>0.3倍以上～0.6倍未満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</si>
  <si>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20倍以上～25倍未満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</si>
  <si>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2倍以上～2.5倍未満</t>
    <rPh sb="1" eb="2">
      <t>バイ</t>
    </rPh>
    <rPh sb="2" eb="4">
      <t>イジョウ</t>
    </rPh>
    <rPh sb="8" eb="9">
      <t>バイ</t>
    </rPh>
    <rPh sb="9" eb="11">
      <t>ミマン</t>
    </rPh>
    <phoneticPr fontId="1"/>
  </si>
  <si>
    <t>650万以上～700万未満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</si>
  <si>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1.8倍以上～2倍未満</t>
    <rPh sb="3" eb="4">
      <t>バイ</t>
    </rPh>
    <rPh sb="4" eb="6">
      <t>イジョウ</t>
    </rPh>
    <rPh sb="8" eb="9">
      <t>バイ</t>
    </rPh>
    <rPh sb="9" eb="11">
      <t>ミマン</t>
    </rPh>
    <phoneticPr fontId="1"/>
  </si>
  <si>
    <t>0.6倍以上～0.9倍未満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</si>
  <si>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25倍以上～30倍未満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</si>
  <si>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2.5倍以上～3倍未満</t>
    <rPh sb="3" eb="4">
      <t>バイ</t>
    </rPh>
    <rPh sb="4" eb="6">
      <t>イジョウ</t>
    </rPh>
    <rPh sb="8" eb="9">
      <t>バイ</t>
    </rPh>
    <rPh sb="9" eb="11">
      <t>ミマン</t>
    </rPh>
    <phoneticPr fontId="1"/>
  </si>
  <si>
    <t>600万以上～650万未満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</si>
  <si>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1.6倍以上～1.8倍未満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</si>
  <si>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0.9倍以上～1.2倍未満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</si>
  <si>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30倍以上～35倍未満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</si>
  <si>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3倍以上～3.5倍未満</t>
    <rPh sb="1" eb="2">
      <t>バイ</t>
    </rPh>
    <rPh sb="2" eb="4">
      <t>イジョウ</t>
    </rPh>
    <rPh sb="8" eb="9">
      <t>バイ</t>
    </rPh>
    <rPh sb="9" eb="11">
      <t>ミマン</t>
    </rPh>
    <phoneticPr fontId="1"/>
  </si>
  <si>
    <t>550万以上～600万未満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</si>
  <si>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1.4倍以上～1.6倍未満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</si>
  <si>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1.2倍以上～1.5倍未満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</si>
  <si>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35倍以上～40倍未満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</si>
  <si>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3.5倍以上～4倍未満</t>
    <rPh sb="3" eb="4">
      <t>バイ</t>
    </rPh>
    <rPh sb="4" eb="6">
      <t>イジョウ</t>
    </rPh>
    <rPh sb="8" eb="9">
      <t>バイ</t>
    </rPh>
    <rPh sb="9" eb="11">
      <t>ミマン</t>
    </rPh>
    <phoneticPr fontId="1"/>
  </si>
  <si>
    <t>500万以上～550万未満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</si>
  <si>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1.2倍以上～1.4倍未満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</si>
  <si>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1.5倍以上～1.8倍未満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</si>
  <si>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40倍以上～45倍未満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</si>
  <si>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4倍以上～4.5倍未満</t>
    <rPh sb="1" eb="2">
      <t>バイ</t>
    </rPh>
    <rPh sb="2" eb="4">
      <t>イジョウ</t>
    </rPh>
    <rPh sb="8" eb="9">
      <t>バイ</t>
    </rPh>
    <rPh sb="9" eb="11">
      <t>ミマン</t>
    </rPh>
    <phoneticPr fontId="1"/>
  </si>
  <si>
    <t>450万以上～500万未満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</si>
  <si>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1倍以上～1.2倍未満</t>
    <rPh sb="1" eb="2">
      <t>バイ</t>
    </rPh>
    <rPh sb="2" eb="4">
      <t>イジョウ</t>
    </rPh>
    <rPh sb="8" eb="9">
      <t>バイ</t>
    </rPh>
    <rPh sb="9" eb="11">
      <t>ミマン</t>
    </rPh>
    <phoneticPr fontId="1"/>
  </si>
  <si>
    <t>1.8倍以上～2.1倍未満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</si>
  <si>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45倍以上～50倍未満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</si>
  <si>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4.5倍以上～5倍未満</t>
    <rPh sb="3" eb="4">
      <t>バイ</t>
    </rPh>
    <rPh sb="4" eb="6">
      <t>イジョウ</t>
    </rPh>
    <rPh sb="8" eb="9">
      <t>バイ</t>
    </rPh>
    <rPh sb="9" eb="11">
      <t>ミマン</t>
    </rPh>
    <phoneticPr fontId="1"/>
  </si>
  <si>
    <t>400万以上～450万未満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</si>
  <si>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0.8倍以上～1倍未満</t>
    <rPh sb="3" eb="4">
      <t>バイ</t>
    </rPh>
    <rPh sb="4" eb="6">
      <t>イジョウ</t>
    </rPh>
    <rPh sb="8" eb="9">
      <t>バイ</t>
    </rPh>
    <rPh sb="9" eb="11">
      <t>ミマン</t>
    </rPh>
    <phoneticPr fontId="1"/>
  </si>
  <si>
    <t>2.1倍以上～2.3倍未満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</si>
  <si>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50倍以上～60倍未満</t>
    <rPh sb="2" eb="3">
      <t>バイ</t>
    </rPh>
    <rPh sb="3" eb="5">
      <t>イジョウ</t>
    </rPh>
    <rPh sb="8" eb="9">
      <t>バイ</t>
    </rPh>
    <rPh sb="9" eb="11">
      <t>ミマン</t>
    </rPh>
    <phoneticPr fontId="1"/>
  </si>
  <si>
    <t>5倍以上～6倍未満</t>
    <rPh sb="1" eb="2">
      <t>バイ</t>
    </rPh>
    <rPh sb="2" eb="4">
      <t>イジョウ</t>
    </rPh>
    <rPh sb="6" eb="7">
      <t>バイ</t>
    </rPh>
    <rPh sb="7" eb="9">
      <t>ミマン</t>
    </rPh>
    <phoneticPr fontId="1"/>
  </si>
  <si>
    <t>350万以上～400万未満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</si>
  <si>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0.6倍以上～0.8倍未満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</si>
  <si>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2.3倍以上～2.5倍未満</t>
    <rPh sb="3" eb="4">
      <t>バイ</t>
    </rPh>
    <rPh sb="4" eb="6">
      <t>イジョウ</t>
    </rPh>
    <rPh sb="10" eb="11">
      <t>バイ</t>
    </rPh>
    <rPh sb="11" eb="13">
      <t>ミマン</t>
    </rPh>
    <phoneticPr fontId="1"/>
  </si>
  <si>
    <t>0か60倍以上</t>
    <rPh sb="4" eb="5">
      <t>バイ</t>
    </rPh>
    <rPh sb="5" eb="7">
      <t>イジョウ</t>
    </rPh>
    <phoneticPr fontId="1"/>
  </si>
  <si>
    <t>6倍以上</t>
    <rPh sb="1" eb="2">
      <t>バイ</t>
    </rPh>
    <rPh sb="2" eb="4">
      <t>イジョウ</t>
    </rPh>
    <phoneticPr fontId="1"/>
  </si>
  <si>
    <t>300万以上～350万未満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</si>
  <si>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それ以外</t>
    <rPh sb="2" eb="4">
      <t>イガイ</t>
    </rPh>
    <phoneticPr fontId="1"/>
  </si>
  <si>
    <t>0.6倍未満</t>
    <rPh sb="3" eb="4">
      <t>バイ</t>
    </rPh>
    <rPh sb="4" eb="6">
      <t>ミマン</t>
    </rPh>
    <phoneticPr fontId="1"/>
  </si>
  <si>
    <t>5％未満</t>
    <rPh sb="2" eb="4">
      <t>ミマン</t>
    </rPh>
    <phoneticPr fontId="1"/>
  </si>
  <si>
    <t>2.5倍以上</t>
    <rPh sb="3" eb="4">
      <t>バイ</t>
    </rPh>
    <rPh sb="4" eb="6">
      <t>イジョウ</t>
    </rPh>
    <phoneticPr fontId="1"/>
  </si>
  <si>
    <t>ポイント</t>
    <phoneticPr fontId="1"/>
  </si>
  <si>
    <t>P</t>
    <phoneticPr fontId="1"/>
  </si>
  <si>
    <t>code</t>
  </si>
  <si>
    <t>ROE
（％）</t>
    <phoneticPr fontId="1"/>
  </si>
  <si>
    <t>ROA
（％）</t>
    <phoneticPr fontId="1"/>
  </si>
  <si>
    <t>銘柄</t>
    <phoneticPr fontId="1"/>
  </si>
  <si>
    <t>自己
資本
比率（％）</t>
    <rPh sb="0" eb="2">
      <t>ジコ</t>
    </rPh>
    <rPh sb="3" eb="5">
      <t>シホン</t>
    </rPh>
    <rPh sb="6" eb="8">
      <t>ヒリツ</t>
    </rPh>
    <rPh sb="7" eb="9">
      <t>ヒリツ</t>
    </rPh>
    <phoneticPr fontId="1"/>
  </si>
  <si>
    <t>社長
兼
筆頭株主</t>
    <rPh sb="0" eb="2">
      <t>シャチョウ</t>
    </rPh>
    <rPh sb="3" eb="4">
      <t>ケン</t>
    </rPh>
    <rPh sb="5" eb="7">
      <t>ヒットウ</t>
    </rPh>
    <rPh sb="7" eb="9">
      <t>カブヌシ</t>
    </rPh>
    <phoneticPr fontId="1"/>
  </si>
  <si>
    <t>19年
～20年
売上
伸び
（倍率）</t>
    <rPh sb="2" eb="3">
      <t>ネン</t>
    </rPh>
    <rPh sb="7" eb="8">
      <t>ネン</t>
    </rPh>
    <rPh sb="9" eb="11">
      <t>ウリアゲ</t>
    </rPh>
    <rPh sb="12" eb="13">
      <t>ノ</t>
    </rPh>
    <rPh sb="16" eb="18">
      <t>バイリツ</t>
    </rPh>
    <phoneticPr fontId="1"/>
  </si>
  <si>
    <t>平均
年収
（万円）</t>
    <rPh sb="0" eb="2">
      <t>ヘイキン</t>
    </rPh>
    <rPh sb="3" eb="5">
      <t>ネンシュウ</t>
    </rPh>
    <rPh sb="7" eb="9">
      <t>マンエン</t>
    </rPh>
    <phoneticPr fontId="1"/>
  </si>
  <si>
    <t>19年
売上
（百万）</t>
    <rPh sb="2" eb="3">
      <t>ネン</t>
    </rPh>
    <rPh sb="4" eb="6">
      <t>ウリアゲ</t>
    </rPh>
    <rPh sb="8" eb="10">
      <t>ヒャクマン</t>
    </rPh>
    <phoneticPr fontId="1"/>
  </si>
  <si>
    <t>20年
売上
（百万）</t>
    <rPh sb="2" eb="3">
      <t>ネン</t>
    </rPh>
    <rPh sb="4" eb="6">
      <t>ウリアゲ</t>
    </rPh>
    <rPh sb="8" eb="10">
      <t>ヒャクマン</t>
    </rPh>
    <phoneticPr fontId="1"/>
  </si>
  <si>
    <t>現金等
（百万）</t>
    <rPh sb="0" eb="2">
      <t>ゲンキン</t>
    </rPh>
    <rPh sb="2" eb="3">
      <t>トウ</t>
    </rPh>
    <rPh sb="5" eb="7">
      <t>ヒャクマン</t>
    </rPh>
    <phoneticPr fontId="1"/>
  </si>
  <si>
    <t>有利子
負債
（百万）</t>
    <rPh sb="0" eb="3">
      <t>ユウリシ</t>
    </rPh>
    <rPh sb="4" eb="6">
      <t>フサイ</t>
    </rPh>
    <rPh sb="8" eb="10">
      <t>ヒャクマン</t>
    </rPh>
    <phoneticPr fontId="1"/>
  </si>
  <si>
    <t>【オリジナルポイント一覧表】</t>
    <rPh sb="10" eb="13">
      <t>イチランヒョウ</t>
    </rPh>
    <phoneticPr fontId="1"/>
  </si>
  <si>
    <t>発行
株数
（千株）</t>
    <rPh sb="0" eb="2">
      <t>ハッコウ</t>
    </rPh>
    <rPh sb="3" eb="5">
      <t>カブスウ</t>
    </rPh>
    <rPh sb="7" eb="8">
      <t>セン</t>
    </rPh>
    <rPh sb="8" eb="9">
      <t>カブ</t>
    </rPh>
    <phoneticPr fontId="1"/>
  </si>
  <si>
    <t>0～マイナス</t>
    <phoneticPr fontId="1"/>
  </si>
  <si>
    <t>現金等
に対する
有利子
負債率
（倍率）</t>
    <rPh sb="0" eb="2">
      <t>ゲンキン</t>
    </rPh>
    <rPh sb="2" eb="3">
      <t>トウ</t>
    </rPh>
    <rPh sb="5" eb="6">
      <t>タイ</t>
    </rPh>
    <rPh sb="9" eb="10">
      <t>ユウ</t>
    </rPh>
    <rPh sb="10" eb="12">
      <t>リシ</t>
    </rPh>
    <rPh sb="13" eb="15">
      <t>フサイ</t>
    </rPh>
    <rPh sb="15" eb="16">
      <t>リツ</t>
    </rPh>
    <rPh sb="18" eb="20">
      <t>バイリツ</t>
    </rPh>
    <phoneticPr fontId="1"/>
  </si>
  <si>
    <t>PER
（倍）</t>
    <rPh sb="5" eb="6">
      <t>バイ</t>
    </rPh>
    <phoneticPr fontId="1"/>
  </si>
  <si>
    <t>PBR
（倍）</t>
    <rPh sb="5" eb="6">
      <t>バイ</t>
    </rPh>
    <phoneticPr fontId="1"/>
  </si>
  <si>
    <t>0.1～1倍未満</t>
    <rPh sb="5" eb="6">
      <t>バイ</t>
    </rPh>
    <rPh sb="6" eb="8">
      <t>ミマン</t>
    </rPh>
    <phoneticPr fontId="1"/>
  </si>
  <si>
    <t>発行株数（千株）</t>
    <rPh sb="0" eb="2">
      <t>ハッコウ</t>
    </rPh>
    <rPh sb="2" eb="4">
      <t>カブスウ</t>
    </rPh>
    <rPh sb="5" eb="7">
      <t>センカブ</t>
    </rPh>
    <phoneticPr fontId="1"/>
  </si>
  <si>
    <t>平均年収（万円）</t>
    <rPh sb="0" eb="2">
      <t>ヘイキン</t>
    </rPh>
    <rPh sb="2" eb="4">
      <t>ネンシュウ</t>
    </rPh>
    <rPh sb="5" eb="7">
      <t>マンエン</t>
    </rPh>
    <phoneticPr fontId="1"/>
  </si>
  <si>
    <t>PBR（倍）</t>
    <rPh sb="4" eb="5">
      <t>バイ</t>
    </rPh>
    <phoneticPr fontId="1"/>
  </si>
  <si>
    <t>PER（倍）</t>
    <rPh sb="4" eb="5">
      <t>バイ</t>
    </rPh>
    <phoneticPr fontId="1"/>
  </si>
  <si>
    <t>ROE（％）</t>
    <phoneticPr fontId="1"/>
  </si>
  <si>
    <t>ROA（％）</t>
    <phoneticPr fontId="1"/>
  </si>
  <si>
    <t>自己資本比率（％）</t>
    <rPh sb="0" eb="2">
      <t>ジコ</t>
    </rPh>
    <rPh sb="2" eb="4">
      <t>シホン</t>
    </rPh>
    <rPh sb="4" eb="6">
      <t>ヒリツ</t>
    </rPh>
    <phoneticPr fontId="1"/>
  </si>
  <si>
    <t>1,000千株未満</t>
    <rPh sb="5" eb="6">
      <t>セン</t>
    </rPh>
    <rPh sb="6" eb="7">
      <t>カブ</t>
    </rPh>
    <rPh sb="7" eb="9">
      <t>ミマン</t>
    </rPh>
    <phoneticPr fontId="1"/>
  </si>
  <si>
    <t>1,000千株以上～3,000千株未満</t>
    <rPh sb="5" eb="6">
      <t>セン</t>
    </rPh>
    <rPh sb="6" eb="7">
      <t>カブ</t>
    </rPh>
    <rPh sb="7" eb="9">
      <t>イジョウ</t>
    </rPh>
    <rPh sb="15" eb="16">
      <t>セン</t>
    </rPh>
    <rPh sb="16" eb="17">
      <t>カブ</t>
    </rPh>
    <rPh sb="17" eb="19">
      <t>ミマン</t>
    </rPh>
    <phoneticPr fontId="1"/>
  </si>
  <si>
    <t>3,000千株以上～5,000千株未満</t>
    <rPh sb="5" eb="7">
      <t>センカブ</t>
    </rPh>
    <rPh sb="7" eb="9">
      <t>イジョウ</t>
    </rPh>
    <rPh sb="15" eb="16">
      <t>セン</t>
    </rPh>
    <rPh sb="16" eb="17">
      <t>カブ</t>
    </rPh>
    <rPh sb="17" eb="19">
      <t>ミマン</t>
    </rPh>
    <phoneticPr fontId="1"/>
  </si>
  <si>
    <t>5,000千株以上～7,000千株未満</t>
    <rPh sb="5" eb="6">
      <t>チ</t>
    </rPh>
    <rPh sb="6" eb="7">
      <t>カブ</t>
    </rPh>
    <rPh sb="7" eb="9">
      <t>イジョウ</t>
    </rPh>
    <rPh sb="15" eb="16">
      <t>チ</t>
    </rPh>
    <rPh sb="16" eb="17">
      <t>カブ</t>
    </rPh>
    <rPh sb="17" eb="19">
      <t>ミマン</t>
    </rPh>
    <phoneticPr fontId="1"/>
  </si>
  <si>
    <t>7,000千株以上～9,000千株未満</t>
    <rPh sb="5" eb="6">
      <t>チ</t>
    </rPh>
    <rPh sb="6" eb="7">
      <t>カブ</t>
    </rPh>
    <rPh sb="7" eb="9">
      <t>イジョウ</t>
    </rPh>
    <rPh sb="15" eb="16">
      <t>チ</t>
    </rPh>
    <rPh sb="16" eb="17">
      <t>カブ</t>
    </rPh>
    <rPh sb="17" eb="19">
      <t>ミマン</t>
    </rPh>
    <phoneticPr fontId="1"/>
  </si>
  <si>
    <t>9,000千株以上～11,000千株未満</t>
    <rPh sb="5" eb="6">
      <t>チ</t>
    </rPh>
    <rPh sb="6" eb="7">
      <t>カブ</t>
    </rPh>
    <rPh sb="7" eb="9">
      <t>イジョウ</t>
    </rPh>
    <rPh sb="16" eb="17">
      <t>チ</t>
    </rPh>
    <rPh sb="17" eb="18">
      <t>カブ</t>
    </rPh>
    <rPh sb="18" eb="20">
      <t>ミマン</t>
    </rPh>
    <phoneticPr fontId="1"/>
  </si>
  <si>
    <t>11,000千株以上～13,000千株未満</t>
    <rPh sb="6" eb="7">
      <t>チ</t>
    </rPh>
    <rPh sb="7" eb="8">
      <t>カブ</t>
    </rPh>
    <rPh sb="8" eb="10">
      <t>イジョウ</t>
    </rPh>
    <rPh sb="17" eb="18">
      <t>セン</t>
    </rPh>
    <rPh sb="18" eb="19">
      <t>カブ</t>
    </rPh>
    <rPh sb="19" eb="21">
      <t>ミマン</t>
    </rPh>
    <phoneticPr fontId="1"/>
  </si>
  <si>
    <t>13,000千株以上～15,000千株未満</t>
    <rPh sb="6" eb="7">
      <t>セン</t>
    </rPh>
    <rPh sb="7" eb="8">
      <t>カブ</t>
    </rPh>
    <rPh sb="8" eb="10">
      <t>イジョウ</t>
    </rPh>
    <rPh sb="17" eb="18">
      <t>チ</t>
    </rPh>
    <rPh sb="18" eb="19">
      <t>カブ</t>
    </rPh>
    <rPh sb="19" eb="21">
      <t>ミマン</t>
    </rPh>
    <phoneticPr fontId="1"/>
  </si>
  <si>
    <t>15,000千株以上～17,000千株未満</t>
    <rPh sb="6" eb="7">
      <t>チ</t>
    </rPh>
    <rPh sb="7" eb="8">
      <t>カブ</t>
    </rPh>
    <rPh sb="8" eb="10">
      <t>イジョウ</t>
    </rPh>
    <rPh sb="17" eb="18">
      <t>チ</t>
    </rPh>
    <rPh sb="18" eb="19">
      <t>カブ</t>
    </rPh>
    <rPh sb="19" eb="21">
      <t>ミマン</t>
    </rPh>
    <phoneticPr fontId="1"/>
  </si>
  <si>
    <t>17,000千株以上～19,000千株未満</t>
    <rPh sb="6" eb="7">
      <t>チ</t>
    </rPh>
    <rPh sb="7" eb="8">
      <t>カブ</t>
    </rPh>
    <rPh sb="8" eb="10">
      <t>イジョウ</t>
    </rPh>
    <rPh sb="17" eb="18">
      <t>チ</t>
    </rPh>
    <rPh sb="18" eb="19">
      <t>カブ</t>
    </rPh>
    <rPh sb="19" eb="21">
      <t>ミマン</t>
    </rPh>
    <phoneticPr fontId="1"/>
  </si>
  <si>
    <t>19,000千株以上</t>
    <rPh sb="6" eb="7">
      <t>チ</t>
    </rPh>
    <rPh sb="7" eb="8">
      <t>カブ</t>
    </rPh>
    <rPh sb="8" eb="10">
      <t>イジョウ</t>
    </rPh>
    <phoneticPr fontId="1"/>
  </si>
  <si>
    <t>16％以上～18％未満</t>
    <rPh sb="3" eb="5">
      <t>イジョウ</t>
    </rPh>
    <phoneticPr fontId="1"/>
  </si>
  <si>
    <t>14％以上～16％未満</t>
    <rPh sb="3" eb="5">
      <t>イジョウ</t>
    </rPh>
    <phoneticPr fontId="1"/>
  </si>
  <si>
    <t>12％以上～14％未満</t>
    <rPh sb="9" eb="11">
      <t>ミマン</t>
    </rPh>
    <phoneticPr fontId="1"/>
  </si>
  <si>
    <t>10％以上～12％未満</t>
    <rPh sb="3" eb="5">
      <t>イジョウ</t>
    </rPh>
    <phoneticPr fontId="1"/>
  </si>
  <si>
    <t>8％以上～10％未満</t>
    <rPh sb="8" eb="10">
      <t>ミマン</t>
    </rPh>
    <phoneticPr fontId="1"/>
  </si>
  <si>
    <t>6％以上～8％未満</t>
    <rPh sb="7" eb="9">
      <t>ミマン</t>
    </rPh>
    <phoneticPr fontId="1"/>
  </si>
  <si>
    <t>4％以上～6％未満</t>
    <rPh sb="7" eb="9">
      <t>ミマン</t>
    </rPh>
    <phoneticPr fontId="1"/>
  </si>
  <si>
    <t>2％以上～4％未満</t>
    <rPh sb="7" eb="9">
      <t>ミマン</t>
    </rPh>
    <phoneticPr fontId="1"/>
  </si>
  <si>
    <t>0.1％以上～2％未満</t>
    <rPh sb="4" eb="6">
      <t>イジョウ</t>
    </rPh>
    <phoneticPr fontId="1"/>
  </si>
  <si>
    <t>9％以上～10％未満</t>
    <rPh sb="8" eb="10">
      <t>ミマン</t>
    </rPh>
    <phoneticPr fontId="1"/>
  </si>
  <si>
    <t>8％以上～9％未満</t>
    <rPh sb="7" eb="9">
      <t>ミマン</t>
    </rPh>
    <phoneticPr fontId="1"/>
  </si>
  <si>
    <t>7％以上～8％未満</t>
    <rPh sb="7" eb="9">
      <t>ミマン</t>
    </rPh>
    <phoneticPr fontId="1"/>
  </si>
  <si>
    <t>6％以上～7％未満</t>
    <rPh sb="7" eb="9">
      <t>ミマン</t>
    </rPh>
    <phoneticPr fontId="1"/>
  </si>
  <si>
    <t>5％以上～6％未満</t>
    <rPh sb="7" eb="9">
      <t>ミマン</t>
    </rPh>
    <phoneticPr fontId="1"/>
  </si>
  <si>
    <t>4％以上～5％未満</t>
    <rPh sb="7" eb="9">
      <t>ミマン</t>
    </rPh>
    <phoneticPr fontId="1"/>
  </si>
  <si>
    <t>3％以上～4％未満</t>
    <rPh sb="7" eb="9">
      <t>ミマン</t>
    </rPh>
    <phoneticPr fontId="1"/>
  </si>
  <si>
    <t>2％以上～3％未満</t>
    <rPh sb="7" eb="9">
      <t>ミマン</t>
    </rPh>
    <phoneticPr fontId="1"/>
  </si>
  <si>
    <t>0.1以上～2％未満</t>
    <rPh sb="8" eb="10">
      <t>ミマン</t>
    </rPh>
    <phoneticPr fontId="1"/>
  </si>
  <si>
    <t>5％以上～10％未満</t>
    <rPh sb="8" eb="10">
      <t>ミマン</t>
    </rPh>
    <phoneticPr fontId="1"/>
  </si>
  <si>
    <t>10％以上～20％未満</t>
    <rPh sb="9" eb="11">
      <t>ミマン</t>
    </rPh>
    <phoneticPr fontId="1"/>
  </si>
  <si>
    <t>20％以上～30％未満</t>
    <rPh sb="9" eb="11">
      <t>ミマン</t>
    </rPh>
    <phoneticPr fontId="1"/>
  </si>
  <si>
    <t>30％以上～40％未満</t>
    <rPh sb="9" eb="11">
      <t>ミマン</t>
    </rPh>
    <phoneticPr fontId="1"/>
  </si>
  <si>
    <t>40％以上～50％未満</t>
    <rPh sb="9" eb="11">
      <t>ミマン</t>
    </rPh>
    <phoneticPr fontId="1"/>
  </si>
  <si>
    <t>50％以上～60％未満</t>
    <rPh sb="9" eb="11">
      <t>ミマン</t>
    </rPh>
    <phoneticPr fontId="1"/>
  </si>
  <si>
    <t>60％以上～70％未満</t>
    <rPh sb="9" eb="11">
      <t>ミマン</t>
    </rPh>
    <phoneticPr fontId="1"/>
  </si>
  <si>
    <t>70％以上～80％未満</t>
    <rPh sb="9" eb="11">
      <t>ミマン</t>
    </rPh>
    <phoneticPr fontId="1"/>
  </si>
  <si>
    <t>80％以上～90％未満</t>
    <rPh sb="9" eb="11">
      <t>ミマン</t>
    </rPh>
    <phoneticPr fontId="1"/>
  </si>
  <si>
    <t>【オリジナルポイント変換マスタ】</t>
    <rPh sb="10" eb="12">
      <t>ヘンカン</t>
    </rPh>
    <phoneticPr fontId="1"/>
  </si>
  <si>
    <t>現金等に対する
有利子負債率（倍率）</t>
    <rPh sb="0" eb="2">
      <t>ゲンキン</t>
    </rPh>
    <rPh sb="2" eb="3">
      <t>トウ</t>
    </rPh>
    <rPh sb="4" eb="5">
      <t>タイ</t>
    </rPh>
    <rPh sb="8" eb="9">
      <t>ユウ</t>
    </rPh>
    <rPh sb="9" eb="11">
      <t>リシ</t>
    </rPh>
    <rPh sb="11" eb="13">
      <t>フサイ</t>
    </rPh>
    <rPh sb="13" eb="14">
      <t>リツ</t>
    </rPh>
    <rPh sb="15" eb="17">
      <t>バイリツ</t>
    </rPh>
    <phoneticPr fontId="1"/>
  </si>
  <si>
    <t>19年～20年売上伸び（倍）</t>
    <rPh sb="2" eb="3">
      <t>ネン</t>
    </rPh>
    <rPh sb="6" eb="7">
      <t>ネン</t>
    </rPh>
    <rPh sb="7" eb="9">
      <t>ウリアゲ</t>
    </rPh>
    <rPh sb="9" eb="10">
      <t>ノ</t>
    </rPh>
    <rPh sb="12" eb="13">
      <t>バイ</t>
    </rPh>
    <phoneticPr fontId="1"/>
  </si>
  <si>
    <t>オイシックス・ラ・大地</t>
    <rPh sb="9" eb="11">
      <t>ダイチ</t>
    </rPh>
    <phoneticPr fontId="1"/>
  </si>
  <si>
    <t>【企業データ入力】</t>
    <rPh sb="1" eb="3">
      <t>キギョウ</t>
    </rPh>
    <rPh sb="6" eb="8">
      <t>ニュウリョク</t>
    </rPh>
    <phoneticPr fontId="1"/>
  </si>
  <si>
    <t>【企業ポイント】</t>
    <rPh sb="1" eb="3">
      <t>キギョウ</t>
    </rPh>
    <phoneticPr fontId="1"/>
  </si>
  <si>
    <t>ポイント
合計</t>
    <rPh sb="5" eb="7">
      <t>ゴウケイ</t>
    </rPh>
    <phoneticPr fontId="1"/>
  </si>
  <si>
    <t>アイ・アールジャパンHD</t>
    <phoneticPr fontId="1"/>
  </si>
  <si>
    <t>ベイカレントコンサルティング</t>
    <phoneticPr fontId="1"/>
  </si>
  <si>
    <t>ネオジャパン</t>
    <phoneticPr fontId="1"/>
  </si>
  <si>
    <t>グリムス</t>
    <phoneticPr fontId="1"/>
  </si>
  <si>
    <t>マークラインズ</t>
    <phoneticPr fontId="1"/>
  </si>
  <si>
    <t>マネーフォワード</t>
    <phoneticPr fontId="1"/>
  </si>
  <si>
    <t>トビラシステムズ</t>
    <phoneticPr fontId="1"/>
  </si>
  <si>
    <t>インソース</t>
    <phoneticPr fontId="1"/>
  </si>
  <si>
    <t>ジャパンエレベーターサービスホールディングス</t>
    <phoneticPr fontId="1"/>
  </si>
  <si>
    <t>エレコム</t>
    <phoneticPr fontId="1"/>
  </si>
  <si>
    <t>KeePer技研</t>
    <rPh sb="6" eb="8">
      <t>ギケン</t>
    </rPh>
    <phoneticPr fontId="1"/>
  </si>
  <si>
    <t>ストライク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</si>
</sst>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0.0_ ;[Red]\-0.0\ "/>
    <numFmt numFmtId="178" formatCode="0.00_ ;[Red]\-0.00\ 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 applyAlignment="1">
      <alignment vertical="center"/>
    </xf>
    <xf numFmtId="38" fontId="6" fillId="2" borderId="1" xfId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38" fontId="5" fillId="0" borderId="0" xfId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176" fontId="7" fillId="0" borderId="1" xfId="0" applyNumberFormat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38" fontId="7" fillId="0" borderId="1" xfId="1" applyFont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176" fontId="9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178" fontId="6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vertical="center" shrinkToFit="1"/>
    </xf>
    <xf numFmtId="176" fontId="7" fillId="0" borderId="6" xfId="0" applyNumberFormat="1" applyFont="1" applyBorder="1" applyAlignment="1">
      <alignment vertical="center" shrinkToFit="1"/>
    </xf>
    <xf numFmtId="176" fontId="7" fillId="5" borderId="6" xfId="0" applyNumberFormat="1" applyFont="1" applyFill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38" fontId="7" fillId="0" borderId="6" xfId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vertical="center" shrinkToFit="1"/>
    </xf>
    <xf numFmtId="176" fontId="7" fillId="5" borderId="7" xfId="0" applyNumberFormat="1" applyFont="1" applyFill="1" applyBorder="1" applyAlignment="1">
      <alignment vertical="center" shrinkToFit="1"/>
    </xf>
    <xf numFmtId="38" fontId="7" fillId="0" borderId="7" xfId="1" applyFont="1" applyBorder="1" applyAlignment="1">
      <alignment vertical="center" shrinkToFit="1"/>
    </xf>
    <xf numFmtId="38" fontId="7" fillId="0" borderId="7" xfId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7" fillId="5" borderId="9" xfId="0" applyNumberFormat="1" applyFont="1" applyFill="1" applyBorder="1" applyAlignment="1">
      <alignment vertical="center" shrinkToFit="1"/>
    </xf>
    <xf numFmtId="38" fontId="7" fillId="0" borderId="9" xfId="1" applyFont="1" applyBorder="1" applyAlignment="1">
      <alignment vertical="center" shrinkToFit="1"/>
    </xf>
    <xf numFmtId="38" fontId="7" fillId="0" borderId="9" xfId="1" applyFont="1" applyBorder="1" applyAlignment="1">
      <alignment horizontal="right" vertical="center" shrinkToFit="1"/>
    </xf>
    <xf numFmtId="38" fontId="7" fillId="0" borderId="10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390526</xdr:colOff>
      <xdr:row>1</xdr:row>
      <xdr:rowOff>57150</xdr:rowOff>
    </xdr:from>
    <xdr:to>
      <xdr:col>8</xdr:col>
      <xdr:colOff>371476</xdr:colOff>
      <xdr:row>4</xdr:row>
      <xdr:rowOff>142875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6BECC3A-F21D-47EC-9B74-522FB0C0D093}"/>
            </a:ext>
          </a:extLst>
        </xdr:cNvPr>
        <xdr:cNvSpPr/>
      </xdr:nvSpPr>
      <xdr:spPr>
        <a:xfrm>
          <a:off x="5219701" y="257175"/>
          <a:ext cx="1238250" cy="685800"/>
        </a:xfrm>
        <a:prstGeom prst="wedgeRectCallout">
          <a:avLst>
            <a:gd name="adj1" fmla="val -21602"/>
            <a:gd name="adj2" fmla="val 65278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社長兼筆頭株主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の場合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428625</xdr:colOff>
      <xdr:row>1</xdr:row>
      <xdr:rowOff>180975</xdr:rowOff>
    </xdr:from>
    <xdr:to>
      <xdr:col>12</xdr:col>
      <xdr:colOff>314324</xdr:colOff>
      <xdr:row>4</xdr:row>
      <xdr:rowOff>19050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357910D-9734-430F-9861-82C7B81CDBAA}"/>
            </a:ext>
          </a:extLst>
        </xdr:cNvPr>
        <xdr:cNvSpPr/>
      </xdr:nvSpPr>
      <xdr:spPr>
        <a:xfrm>
          <a:off x="7086600" y="381000"/>
          <a:ext cx="1485899" cy="438150"/>
        </a:xfrm>
        <a:prstGeom prst="wedgeRectCallout">
          <a:avLst>
            <a:gd name="adj1" fmla="val -21602"/>
            <a:gd name="adj2" fmla="val 95713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計算式入っています</a:t>
          </a:r>
        </a:p>
      </xdr:txBody>
    </xdr:sp>
    <xdr:clientData/>
  </xdr:twoCellAnchor>
  <xdr:twoCellAnchor>
    <xdr:from>
      <xdr:col>15</xdr:col>
      <xdr:colOff>0</xdr:colOff>
      <xdr:row>1</xdr:row>
      <xdr:rowOff>171450</xdr:rowOff>
    </xdr:from>
    <xdr:to>
      <xdr:col>16</xdr:col>
      <xdr:colOff>914399</xdr:colOff>
      <xdr:row>4</xdr:row>
      <xdr:rowOff>9525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F1BCCD5-EA55-498B-9F11-D5DAD6EA717F}"/>
            </a:ext>
          </a:extLst>
        </xdr:cNvPr>
        <xdr:cNvSpPr/>
      </xdr:nvSpPr>
      <xdr:spPr>
        <a:xfrm>
          <a:off x="9906000" y="371475"/>
          <a:ext cx="1485899" cy="438150"/>
        </a:xfrm>
        <a:prstGeom prst="wedgeRectCallout">
          <a:avLst>
            <a:gd name="adj1" fmla="val 22629"/>
            <a:gd name="adj2" fmla="val 106583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計算式入っています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128C-1149-4B8D-BD81-8E77CEC5EB85}">
  <dimension ref="B1:G26"/>
  <sheetViews>
    <sheetView showGridLines="0" zoomScaleNormal="100" workbookViewId="0">
      <selection activeCell="C6" sqref="C6"/>
    </sheetView>
  </sheetViews>
  <sheetFormatPr defaultRowHeight="28.5" customHeight="1"/>
  <cols>
    <col min="1" max="1" width="1.125" style="1" customWidth="1"/>
    <col min="2" max="2" width="7.5" style="1" bestFit="1" customWidth="1"/>
    <col min="3" max="7" width="21.25" style="1" customWidth="1"/>
    <col min="8" max="16384" width="9" style="1"/>
  </cols>
  <sheetData>
    <row r="1" spans="2:7" ht="8.25" customHeight="1">
      <c r="F1" s="36"/>
      <c r="G1" s="36"/>
    </row>
    <row r="2" spans="2:7" ht="28.5" customHeight="1">
      <c r="B2" s="19" t="s">
        <v>75</v>
      </c>
      <c r="C2" s="19"/>
      <c r="F2" s="37"/>
      <c r="G2" s="37"/>
    </row>
    <row r="3" spans="2:7" ht="28.5" customHeight="1">
      <c r="B3" s="22" t="s">
        <v>61</v>
      </c>
      <c r="C3" s="22" t="s">
        <v>85</v>
      </c>
      <c r="D3" s="22" t="s">
        <v>84</v>
      </c>
      <c r="E3" s="22" t="s">
        <v>83</v>
      </c>
      <c r="F3" s="22" t="s">
        <v>82</v>
      </c>
      <c r="G3" s="22" t="s">
        <v>0</v>
      </c>
    </row>
    <row r="4" spans="2:7" ht="28.5" customHeight="1">
      <c r="B4" s="28">
        <v>10</v>
      </c>
      <c r="C4" s="20" t="s">
        <v>2</v>
      </c>
      <c r="D4" s="20" t="s">
        <v>81</v>
      </c>
      <c r="E4" s="20" t="s">
        <v>3</v>
      </c>
      <c r="F4" s="20" t="s">
        <v>89</v>
      </c>
      <c r="G4" s="20"/>
    </row>
    <row r="5" spans="2:7" ht="28.5" customHeight="1">
      <c r="B5" s="28">
        <v>9</v>
      </c>
      <c r="C5" s="20" t="s">
        <v>9</v>
      </c>
      <c r="D5" s="20" t="s">
        <v>10</v>
      </c>
      <c r="E5" s="20" t="s">
        <v>11</v>
      </c>
      <c r="F5" s="20" t="s">
        <v>90</v>
      </c>
      <c r="G5" s="20"/>
    </row>
    <row r="6" spans="2:7" ht="28.5" customHeight="1">
      <c r="B6" s="28">
        <v>8</v>
      </c>
      <c r="C6" s="20" t="s">
        <v>14</v>
      </c>
      <c r="D6" s="20" t="s">
        <v>15</v>
      </c>
      <c r="E6" s="20" t="s">
        <v>16</v>
      </c>
      <c r="F6" s="20" t="s">
        <v>91</v>
      </c>
      <c r="G6" s="20"/>
    </row>
    <row r="7" spans="2:7" ht="28.5" customHeight="1">
      <c r="B7" s="28">
        <v>7</v>
      </c>
      <c r="C7" s="20" t="s">
        <v>19</v>
      </c>
      <c r="D7" s="20" t="s">
        <v>20</v>
      </c>
      <c r="E7" s="20" t="s">
        <v>21</v>
      </c>
      <c r="F7" s="20" t="s">
        <v>92</v>
      </c>
      <c r="G7" s="20"/>
    </row>
    <row r="8" spans="2:7" ht="28.5" customHeight="1">
      <c r="B8" s="28">
        <v>6</v>
      </c>
      <c r="C8" s="20" t="s">
        <v>24</v>
      </c>
      <c r="D8" s="20" t="s">
        <v>25</v>
      </c>
      <c r="E8" s="20" t="s">
        <v>26</v>
      </c>
      <c r="F8" s="20" t="s">
        <v>93</v>
      </c>
      <c r="G8" s="20"/>
    </row>
    <row r="9" spans="2:7" ht="28.5" customHeight="1">
      <c r="B9" s="28">
        <v>5</v>
      </c>
      <c r="C9" s="20" t="s">
        <v>29</v>
      </c>
      <c r="D9" s="20" t="s">
        <v>30</v>
      </c>
      <c r="E9" s="20" t="s">
        <v>31</v>
      </c>
      <c r="F9" s="20" t="s">
        <v>94</v>
      </c>
      <c r="G9" s="20" t="s">
        <v>0</v>
      </c>
    </row>
    <row r="10" spans="2:7" ht="28.5" customHeight="1">
      <c r="B10" s="28">
        <v>4</v>
      </c>
      <c r="C10" s="20" t="s">
        <v>34</v>
      </c>
      <c r="D10" s="20" t="s">
        <v>35</v>
      </c>
      <c r="E10" s="20" t="s">
        <v>36</v>
      </c>
      <c r="F10" s="20" t="s">
        <v>95</v>
      </c>
      <c r="G10" s="20"/>
    </row>
    <row r="11" spans="2:7" ht="28.5" customHeight="1">
      <c r="B11" s="28">
        <v>3</v>
      </c>
      <c r="C11" s="20" t="s">
        <v>39</v>
      </c>
      <c r="D11" s="20" t="s">
        <v>40</v>
      </c>
      <c r="E11" s="20" t="s">
        <v>41</v>
      </c>
      <c r="F11" s="20" t="s">
        <v>96</v>
      </c>
      <c r="G11" s="20"/>
    </row>
    <row r="12" spans="2:7" ht="28.5" customHeight="1">
      <c r="B12" s="28">
        <v>2</v>
      </c>
      <c r="C12" s="20" t="s">
        <v>44</v>
      </c>
      <c r="D12" s="20" t="s">
        <v>45</v>
      </c>
      <c r="E12" s="20" t="s">
        <v>46</v>
      </c>
      <c r="F12" s="20" t="s">
        <v>97</v>
      </c>
      <c r="G12" s="20"/>
    </row>
    <row r="13" spans="2:7" ht="28.5" customHeight="1">
      <c r="B13" s="28">
        <v>1</v>
      </c>
      <c r="C13" s="20" t="s">
        <v>49</v>
      </c>
      <c r="D13" s="20" t="s">
        <v>50</v>
      </c>
      <c r="E13" s="20" t="s">
        <v>51</v>
      </c>
      <c r="F13" s="20" t="s">
        <v>98</v>
      </c>
      <c r="G13" s="20"/>
    </row>
    <row r="14" spans="2:7" ht="28.5" customHeight="1">
      <c r="B14" s="28">
        <v>0</v>
      </c>
      <c r="C14" s="20" t="s">
        <v>54</v>
      </c>
      <c r="D14" s="20" t="s">
        <v>55</v>
      </c>
      <c r="E14" s="20" t="s">
        <v>56</v>
      </c>
      <c r="F14" s="20" t="s">
        <v>99</v>
      </c>
      <c r="G14" s="20" t="s">
        <v>57</v>
      </c>
    </row>
    <row r="15" spans="2:7" ht="28.5" customHeight="1">
      <c r="B15" s="22" t="s">
        <v>61</v>
      </c>
      <c r="C15" s="22" t="s">
        <v>129</v>
      </c>
      <c r="D15" s="22" t="s">
        <v>86</v>
      </c>
      <c r="E15" s="22" t="s">
        <v>87</v>
      </c>
      <c r="F15" s="22" t="s">
        <v>88</v>
      </c>
      <c r="G15" s="23" t="s">
        <v>128</v>
      </c>
    </row>
    <row r="16" spans="2:7" ht="28.5" customHeight="1">
      <c r="B16" s="28">
        <v>10</v>
      </c>
      <c r="C16" s="20" t="s">
        <v>4</v>
      </c>
      <c r="D16" s="20" t="s">
        <v>5</v>
      </c>
      <c r="E16" s="20" t="s">
        <v>6</v>
      </c>
      <c r="F16" s="20" t="s">
        <v>7</v>
      </c>
      <c r="G16" s="20" t="s">
        <v>8</v>
      </c>
    </row>
    <row r="17" spans="2:7" ht="28.5" customHeight="1">
      <c r="B17" s="28">
        <v>9</v>
      </c>
      <c r="C17" s="20" t="s">
        <v>12</v>
      </c>
      <c r="D17" s="20" t="s">
        <v>100</v>
      </c>
      <c r="E17" s="20" t="s">
        <v>109</v>
      </c>
      <c r="F17" s="20" t="s">
        <v>126</v>
      </c>
      <c r="G17" s="20" t="s">
        <v>13</v>
      </c>
    </row>
    <row r="18" spans="2:7" ht="28.5" customHeight="1">
      <c r="B18" s="28">
        <v>8</v>
      </c>
      <c r="C18" s="20" t="s">
        <v>17</v>
      </c>
      <c r="D18" s="20" t="s">
        <v>101</v>
      </c>
      <c r="E18" s="20" t="s">
        <v>110</v>
      </c>
      <c r="F18" s="20" t="s">
        <v>125</v>
      </c>
      <c r="G18" s="20" t="s">
        <v>18</v>
      </c>
    </row>
    <row r="19" spans="2:7" ht="28.5" customHeight="1">
      <c r="B19" s="28">
        <v>7</v>
      </c>
      <c r="C19" s="20" t="s">
        <v>22</v>
      </c>
      <c r="D19" s="20" t="s">
        <v>102</v>
      </c>
      <c r="E19" s="20" t="s">
        <v>111</v>
      </c>
      <c r="F19" s="20" t="s">
        <v>124</v>
      </c>
      <c r="G19" s="20" t="s">
        <v>23</v>
      </c>
    </row>
    <row r="20" spans="2:7" ht="28.5" customHeight="1">
      <c r="B20" s="28">
        <v>6</v>
      </c>
      <c r="C20" s="20" t="s">
        <v>27</v>
      </c>
      <c r="D20" s="20" t="s">
        <v>103</v>
      </c>
      <c r="E20" s="20" t="s">
        <v>112</v>
      </c>
      <c r="F20" s="20" t="s">
        <v>123</v>
      </c>
      <c r="G20" s="20" t="s">
        <v>28</v>
      </c>
    </row>
    <row r="21" spans="2:7" ht="28.5" customHeight="1">
      <c r="B21" s="28">
        <v>5</v>
      </c>
      <c r="C21" s="20" t="s">
        <v>32</v>
      </c>
      <c r="D21" s="20" t="s">
        <v>104</v>
      </c>
      <c r="E21" s="20" t="s">
        <v>113</v>
      </c>
      <c r="F21" s="20" t="s">
        <v>122</v>
      </c>
      <c r="G21" s="20" t="s">
        <v>33</v>
      </c>
    </row>
    <row r="22" spans="2:7" ht="28.5" customHeight="1">
      <c r="B22" s="28">
        <v>4</v>
      </c>
      <c r="C22" s="20" t="s">
        <v>37</v>
      </c>
      <c r="D22" s="20" t="s">
        <v>105</v>
      </c>
      <c r="E22" s="20" t="s">
        <v>114</v>
      </c>
      <c r="F22" s="20" t="s">
        <v>121</v>
      </c>
      <c r="G22" s="20" t="s">
        <v>38</v>
      </c>
    </row>
    <row r="23" spans="2:7" ht="28.5" customHeight="1">
      <c r="B23" s="28">
        <v>3</v>
      </c>
      <c r="C23" s="20" t="s">
        <v>42</v>
      </c>
      <c r="D23" s="20" t="s">
        <v>106</v>
      </c>
      <c r="E23" s="20" t="s">
        <v>115</v>
      </c>
      <c r="F23" s="20" t="s">
        <v>120</v>
      </c>
      <c r="G23" s="20" t="s">
        <v>43</v>
      </c>
    </row>
    <row r="24" spans="2:7" ht="28.5" customHeight="1">
      <c r="B24" s="28">
        <v>2</v>
      </c>
      <c r="C24" s="20" t="s">
        <v>47</v>
      </c>
      <c r="D24" s="20" t="s">
        <v>107</v>
      </c>
      <c r="E24" s="20" t="s">
        <v>116</v>
      </c>
      <c r="F24" s="20" t="s">
        <v>119</v>
      </c>
      <c r="G24" s="20" t="s">
        <v>48</v>
      </c>
    </row>
    <row r="25" spans="2:7" ht="28.5" customHeight="1">
      <c r="B25" s="28">
        <v>1</v>
      </c>
      <c r="C25" s="20" t="s">
        <v>52</v>
      </c>
      <c r="D25" s="20" t="s">
        <v>108</v>
      </c>
      <c r="E25" s="20" t="s">
        <v>117</v>
      </c>
      <c r="F25" s="20" t="s">
        <v>118</v>
      </c>
      <c r="G25" s="20" t="s">
        <v>53</v>
      </c>
    </row>
    <row r="26" spans="2:7" ht="28.5" customHeight="1">
      <c r="B26" s="28">
        <v>0</v>
      </c>
      <c r="C26" s="20" t="s">
        <v>58</v>
      </c>
      <c r="D26" s="20" t="s">
        <v>77</v>
      </c>
      <c r="E26" s="20" t="s">
        <v>77</v>
      </c>
      <c r="F26" s="20" t="s">
        <v>59</v>
      </c>
      <c r="G26" s="20" t="s">
        <v>60</v>
      </c>
    </row>
  </sheetData>
  <mergeCells count="2">
    <mergeCell ref="F1:G1"/>
    <mergeCell ref="F2:G2"/>
  </mergeCells>
  <phoneticPr fontId="1"/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550D-9996-45EA-AADC-D04AA4BD477D}">
  <dimension ref="B2:Q20"/>
  <sheetViews>
    <sheetView showGridLines="0" tabSelected="1" zoomScaleNormal="100" workbookViewId="0"/>
  </sheetViews>
  <sheetFormatPr defaultRowHeight="15.75"/>
  <cols>
    <col min="1" max="1" width="0.875" style="3" customWidth="1"/>
    <col min="2" max="2" width="6.625" style="3" bestFit="1" customWidth="1"/>
    <col min="3" max="3" width="33.875" style="3" bestFit="1" customWidth="1"/>
    <col min="4" max="4" width="7.875" style="6" bestFit="1" customWidth="1"/>
    <col min="5" max="5" width="7" style="6" bestFit="1" customWidth="1"/>
    <col min="6" max="6" width="7.125" style="3" customWidth="1"/>
    <col min="7" max="7" width="7.5" style="3" bestFit="1" customWidth="1"/>
    <col min="8" max="8" width="9" style="3" bestFit="1" customWidth="1"/>
    <col min="9" max="10" width="7.5" style="8" bestFit="1" customWidth="1"/>
    <col min="11" max="11" width="7.5" style="9" bestFit="1" customWidth="1"/>
    <col min="12" max="13" width="6" style="6" bestFit="1" customWidth="1"/>
    <col min="14" max="14" width="9" style="6" bestFit="1" customWidth="1"/>
    <col min="15" max="15" width="6.625" style="8" bestFit="1" customWidth="1"/>
    <col min="16" max="16" width="7.5" style="8" bestFit="1" customWidth="1"/>
    <col min="17" max="17" width="12.5" style="9" bestFit="1" customWidth="1"/>
    <col min="18" max="18" width="25" style="3" bestFit="1" customWidth="1"/>
    <col min="19" max="16384" width="9" style="3"/>
  </cols>
  <sheetData>
    <row r="2" spans="2:17">
      <c r="I2" s="3"/>
      <c r="J2" s="3"/>
      <c r="K2" s="3"/>
      <c r="L2" s="3"/>
      <c r="M2" s="3"/>
      <c r="N2" s="3"/>
      <c r="O2" s="3"/>
      <c r="P2" s="3"/>
      <c r="Q2" s="3"/>
    </row>
    <row r="3" spans="2:17">
      <c r="I3" s="3"/>
      <c r="J3" s="3"/>
      <c r="K3" s="3"/>
      <c r="L3" s="3"/>
      <c r="M3" s="3"/>
      <c r="N3" s="3"/>
      <c r="O3" s="3"/>
      <c r="P3" s="3"/>
      <c r="Q3" s="3"/>
    </row>
    <row r="4" spans="2:17">
      <c r="I4" s="3"/>
      <c r="J4" s="3"/>
      <c r="K4" s="3"/>
      <c r="L4" s="3"/>
      <c r="M4" s="3"/>
      <c r="N4" s="3"/>
      <c r="O4" s="3"/>
      <c r="P4" s="3"/>
      <c r="Q4" s="3"/>
    </row>
    <row r="5" spans="2:17">
      <c r="B5" s="3" t="s">
        <v>131</v>
      </c>
      <c r="I5" s="3"/>
      <c r="J5" s="3"/>
      <c r="K5" s="3"/>
      <c r="L5" s="3"/>
      <c r="M5" s="3"/>
      <c r="N5" s="3"/>
      <c r="O5" s="3"/>
      <c r="P5" s="3"/>
      <c r="Q5" s="3"/>
    </row>
    <row r="6" spans="2:17" ht="3.75" customHeight="1">
      <c r="K6" s="27"/>
      <c r="O6" s="3"/>
      <c r="Q6" s="27"/>
    </row>
    <row r="7" spans="2:17" ht="78.75">
      <c r="B7" s="4" t="s">
        <v>63</v>
      </c>
      <c r="C7" s="4" t="s">
        <v>66</v>
      </c>
      <c r="D7" s="7" t="s">
        <v>79</v>
      </c>
      <c r="E7" s="7" t="s">
        <v>80</v>
      </c>
      <c r="F7" s="5" t="s">
        <v>70</v>
      </c>
      <c r="G7" s="5" t="s">
        <v>76</v>
      </c>
      <c r="H7" s="5" t="s">
        <v>68</v>
      </c>
      <c r="I7" s="2" t="s">
        <v>71</v>
      </c>
      <c r="J7" s="2" t="s">
        <v>72</v>
      </c>
      <c r="K7" s="10" t="s">
        <v>69</v>
      </c>
      <c r="L7" s="7" t="s">
        <v>64</v>
      </c>
      <c r="M7" s="7" t="s">
        <v>65</v>
      </c>
      <c r="N7" s="7" t="s">
        <v>67</v>
      </c>
      <c r="O7" s="2" t="s">
        <v>73</v>
      </c>
      <c r="P7" s="2" t="s">
        <v>74</v>
      </c>
      <c r="Q7" s="10" t="s">
        <v>1</v>
      </c>
    </row>
    <row r="8" spans="2:17" ht="25.5" customHeight="1">
      <c r="B8" s="11">
        <v>3182</v>
      </c>
      <c r="C8" s="11" t="s">
        <v>130</v>
      </c>
      <c r="D8" s="26">
        <v>26.52</v>
      </c>
      <c r="E8" s="26">
        <v>5.48</v>
      </c>
      <c r="F8" s="13">
        <v>553</v>
      </c>
      <c r="G8" s="13">
        <v>37998</v>
      </c>
      <c r="H8" s="35">
        <v>1</v>
      </c>
      <c r="I8" s="13">
        <v>64026</v>
      </c>
      <c r="J8" s="13">
        <v>71040</v>
      </c>
      <c r="K8" s="29">
        <f>IFERROR(J8/I8,"")</f>
        <v>1.1095492456189673</v>
      </c>
      <c r="L8" s="12">
        <v>6</v>
      </c>
      <c r="M8" s="12">
        <v>3</v>
      </c>
      <c r="N8" s="12">
        <v>53.8</v>
      </c>
      <c r="O8" s="13">
        <v>7654</v>
      </c>
      <c r="P8" s="13">
        <v>141</v>
      </c>
      <c r="Q8" s="29">
        <f>IFERROR(P8/O8,"")</f>
        <v>1.8421740266527306E-2</v>
      </c>
    </row>
    <row r="9" spans="2:17" ht="25.5" customHeight="1">
      <c r="B9" s="11">
        <v>6035</v>
      </c>
      <c r="C9" s="11" t="s">
        <v>134</v>
      </c>
      <c r="D9" s="26">
        <v>84.45</v>
      </c>
      <c r="E9" s="26">
        <v>40.450000000000003</v>
      </c>
      <c r="F9" s="13">
        <v>1225</v>
      </c>
      <c r="G9" s="13">
        <v>17838</v>
      </c>
      <c r="H9" s="35">
        <v>1</v>
      </c>
      <c r="I9" s="13">
        <v>4827</v>
      </c>
      <c r="J9" s="13">
        <v>7682</v>
      </c>
      <c r="K9" s="29">
        <f t="shared" ref="K9:K20" si="0">IFERROR(J9/I9,"")</f>
        <v>1.5914646778537394</v>
      </c>
      <c r="L9" s="12">
        <v>53</v>
      </c>
      <c r="M9" s="12">
        <v>31.7</v>
      </c>
      <c r="N9" s="12">
        <v>79</v>
      </c>
      <c r="O9" s="13">
        <v>4777</v>
      </c>
      <c r="P9" s="13">
        <v>200</v>
      </c>
      <c r="Q9" s="29">
        <f t="shared" ref="Q9:Q20" si="1">IFERROR(P9/O9,"")</f>
        <v>4.186728072011723E-2</v>
      </c>
    </row>
    <row r="10" spans="2:17" ht="25.5" customHeight="1">
      <c r="B10" s="11">
        <v>6532</v>
      </c>
      <c r="C10" s="11" t="s">
        <v>135</v>
      </c>
      <c r="D10" s="26">
        <v>44.06</v>
      </c>
      <c r="E10" s="26">
        <v>16.87</v>
      </c>
      <c r="F10" s="13">
        <v>1031</v>
      </c>
      <c r="G10" s="13">
        <v>15541</v>
      </c>
      <c r="H10" s="35">
        <v>0</v>
      </c>
      <c r="I10" s="13">
        <v>24294</v>
      </c>
      <c r="J10" s="13">
        <v>32978</v>
      </c>
      <c r="K10" s="29">
        <f t="shared" si="0"/>
        <v>1.3574545155182349</v>
      </c>
      <c r="L10" s="12">
        <v>31.1</v>
      </c>
      <c r="M10" s="12">
        <v>16.8</v>
      </c>
      <c r="N10" s="12">
        <v>63.8</v>
      </c>
      <c r="O10" s="13">
        <v>8028</v>
      </c>
      <c r="P10" s="13">
        <v>5737</v>
      </c>
      <c r="Q10" s="29">
        <f t="shared" si="1"/>
        <v>0.7146238166417539</v>
      </c>
    </row>
    <row r="11" spans="2:17" ht="25.5" customHeight="1">
      <c r="B11" s="11">
        <v>3921</v>
      </c>
      <c r="C11" s="11" t="s">
        <v>136</v>
      </c>
      <c r="D11" s="26">
        <v>37.65</v>
      </c>
      <c r="E11" s="26">
        <v>5.79</v>
      </c>
      <c r="F11" s="13">
        <v>527</v>
      </c>
      <c r="G11" s="13">
        <v>14892</v>
      </c>
      <c r="H11" s="35">
        <v>1</v>
      </c>
      <c r="I11" s="13">
        <v>2661</v>
      </c>
      <c r="J11" s="13">
        <v>3742</v>
      </c>
      <c r="K11" s="29">
        <f t="shared" si="0"/>
        <v>1.4062382562946261</v>
      </c>
      <c r="L11" s="12">
        <v>12.8</v>
      </c>
      <c r="M11" s="12">
        <v>8.6</v>
      </c>
      <c r="N11" s="12">
        <v>69</v>
      </c>
      <c r="O11" s="13">
        <v>2804</v>
      </c>
      <c r="P11" s="13">
        <v>114</v>
      </c>
      <c r="Q11" s="29">
        <f t="shared" si="1"/>
        <v>4.0656205420827388E-2</v>
      </c>
    </row>
    <row r="12" spans="2:17" ht="25.5" customHeight="1">
      <c r="B12" s="11">
        <v>6036</v>
      </c>
      <c r="C12" s="11" t="s">
        <v>144</v>
      </c>
      <c r="D12" s="26">
        <v>36.74</v>
      </c>
      <c r="E12" s="26">
        <v>9.65</v>
      </c>
      <c r="F12" s="13">
        <v>433</v>
      </c>
      <c r="G12" s="13">
        <v>28280</v>
      </c>
      <c r="H12" s="35">
        <v>0</v>
      </c>
      <c r="I12" s="13">
        <v>8321</v>
      </c>
      <c r="J12" s="13">
        <v>8699</v>
      </c>
      <c r="K12" s="29">
        <f t="shared" si="0"/>
        <v>1.0454272323038096</v>
      </c>
      <c r="L12" s="12">
        <v>16.7</v>
      </c>
      <c r="M12" s="12">
        <v>10.7</v>
      </c>
      <c r="N12" s="12">
        <v>67.8</v>
      </c>
      <c r="O12" s="13">
        <v>1893</v>
      </c>
      <c r="P12" s="13">
        <v>831</v>
      </c>
      <c r="Q12" s="29">
        <f t="shared" si="1"/>
        <v>0.43898573692551507</v>
      </c>
    </row>
    <row r="13" spans="2:17" ht="25.5" customHeight="1">
      <c r="B13" s="11">
        <v>3150</v>
      </c>
      <c r="C13" s="11" t="s">
        <v>137</v>
      </c>
      <c r="D13" s="26">
        <v>24.63</v>
      </c>
      <c r="E13" s="26">
        <v>6.85</v>
      </c>
      <c r="F13" s="13">
        <v>342</v>
      </c>
      <c r="G13" s="13">
        <v>23490</v>
      </c>
      <c r="H13" s="35">
        <v>1</v>
      </c>
      <c r="I13" s="13">
        <v>12137</v>
      </c>
      <c r="J13" s="13">
        <v>15489</v>
      </c>
      <c r="K13" s="29">
        <f t="shared" si="0"/>
        <v>1.276180275191563</v>
      </c>
      <c r="L13" s="12">
        <v>33.1</v>
      </c>
      <c r="M13" s="12">
        <v>17.2</v>
      </c>
      <c r="N13" s="12">
        <v>64.2</v>
      </c>
      <c r="O13" s="13">
        <v>4176</v>
      </c>
      <c r="P13" s="13">
        <v>976</v>
      </c>
      <c r="Q13" s="29">
        <f t="shared" si="1"/>
        <v>0.23371647509578544</v>
      </c>
    </row>
    <row r="14" spans="2:17" ht="25.5" customHeight="1">
      <c r="B14" s="11">
        <v>3901</v>
      </c>
      <c r="C14" s="11" t="s">
        <v>138</v>
      </c>
      <c r="D14" s="26">
        <v>60.57</v>
      </c>
      <c r="E14" s="26">
        <v>15.12</v>
      </c>
      <c r="F14" s="13">
        <v>589</v>
      </c>
      <c r="G14" s="13">
        <v>13191</v>
      </c>
      <c r="H14" s="35">
        <v>1</v>
      </c>
      <c r="I14" s="13">
        <v>2380</v>
      </c>
      <c r="J14" s="13">
        <v>2663</v>
      </c>
      <c r="K14" s="29">
        <f t="shared" si="0"/>
        <v>1.1189075630252101</v>
      </c>
      <c r="L14" s="12">
        <v>23.2</v>
      </c>
      <c r="M14" s="12">
        <v>15.7</v>
      </c>
      <c r="N14" s="12">
        <v>72.599999999999994</v>
      </c>
      <c r="O14" s="13">
        <v>3301</v>
      </c>
      <c r="P14" s="13">
        <v>0</v>
      </c>
      <c r="Q14" s="29">
        <f t="shared" si="1"/>
        <v>0</v>
      </c>
    </row>
    <row r="15" spans="2:17" ht="25.5" customHeight="1">
      <c r="B15" s="11">
        <v>6200</v>
      </c>
      <c r="C15" s="11" t="s">
        <v>141</v>
      </c>
      <c r="D15" s="26">
        <v>76.14</v>
      </c>
      <c r="E15" s="26">
        <v>32.82</v>
      </c>
      <c r="F15" s="13">
        <v>479</v>
      </c>
      <c r="G15" s="13">
        <v>42621</v>
      </c>
      <c r="H15" s="35">
        <v>0</v>
      </c>
      <c r="I15" s="13">
        <v>5608</v>
      </c>
      <c r="J15" s="13">
        <v>5119</v>
      </c>
      <c r="K15" s="29">
        <f t="shared" si="0"/>
        <v>0.91280313837375182</v>
      </c>
      <c r="L15" s="12">
        <v>14.9</v>
      </c>
      <c r="M15" s="12">
        <v>10.199999999999999</v>
      </c>
      <c r="N15" s="12">
        <v>57.4</v>
      </c>
      <c r="O15" s="13">
        <v>2219</v>
      </c>
      <c r="P15" s="13">
        <v>700</v>
      </c>
      <c r="Q15" s="29">
        <f t="shared" si="1"/>
        <v>0.31545741324921134</v>
      </c>
    </row>
    <row r="16" spans="2:17" ht="25.5" customHeight="1">
      <c r="B16" s="11">
        <v>3994</v>
      </c>
      <c r="C16" s="11" t="s">
        <v>139</v>
      </c>
      <c r="D16" s="26">
        <v>0</v>
      </c>
      <c r="E16" s="26">
        <v>26.72</v>
      </c>
      <c r="F16" s="13">
        <v>613</v>
      </c>
      <c r="G16" s="13">
        <v>47812</v>
      </c>
      <c r="H16" s="35">
        <v>1</v>
      </c>
      <c r="I16" s="13">
        <v>7156</v>
      </c>
      <c r="J16" s="13">
        <v>11318</v>
      </c>
      <c r="K16" s="29">
        <f t="shared" si="0"/>
        <v>1.5816098378982673</v>
      </c>
      <c r="L16" s="12">
        <v>-27.7</v>
      </c>
      <c r="M16" s="12">
        <v>-11.2</v>
      </c>
      <c r="N16" s="12">
        <v>44.3</v>
      </c>
      <c r="O16" s="13">
        <v>8719</v>
      </c>
      <c r="P16" s="13">
        <v>6545</v>
      </c>
      <c r="Q16" s="29">
        <f t="shared" si="1"/>
        <v>0.75065947929808463</v>
      </c>
    </row>
    <row r="17" spans="2:17" ht="25.5" customHeight="1">
      <c r="B17" s="11">
        <v>4441</v>
      </c>
      <c r="C17" s="11" t="s">
        <v>140</v>
      </c>
      <c r="D17" s="26">
        <v>41.15</v>
      </c>
      <c r="E17" s="26">
        <v>10.69</v>
      </c>
      <c r="F17" s="13">
        <v>516</v>
      </c>
      <c r="G17" s="13">
        <v>10410</v>
      </c>
      <c r="H17" s="35">
        <v>1</v>
      </c>
      <c r="I17" s="13">
        <v>981</v>
      </c>
      <c r="J17" s="13">
        <v>1234</v>
      </c>
      <c r="K17" s="29">
        <f t="shared" si="0"/>
        <v>1.2579001019367992</v>
      </c>
      <c r="L17" s="12">
        <v>27.5</v>
      </c>
      <c r="M17" s="12">
        <v>19.600000000000001</v>
      </c>
      <c r="N17" s="12">
        <v>81.8</v>
      </c>
      <c r="O17" s="13">
        <v>1218</v>
      </c>
      <c r="P17" s="13">
        <v>24</v>
      </c>
      <c r="Q17" s="29">
        <f t="shared" si="1"/>
        <v>1.9704433497536946E-2</v>
      </c>
    </row>
    <row r="18" spans="2:17" ht="25.5" customHeight="1">
      <c r="B18" s="11">
        <v>6196</v>
      </c>
      <c r="C18" s="11" t="s">
        <v>145</v>
      </c>
      <c r="D18" s="26">
        <v>41.87</v>
      </c>
      <c r="E18" s="26">
        <v>10.94</v>
      </c>
      <c r="F18" s="13">
        <v>1357</v>
      </c>
      <c r="G18" s="13">
        <v>19354</v>
      </c>
      <c r="H18" s="35">
        <v>0</v>
      </c>
      <c r="I18" s="13">
        <v>5077</v>
      </c>
      <c r="J18" s="13">
        <v>6916</v>
      </c>
      <c r="K18" s="29">
        <f t="shared" si="0"/>
        <v>1.3622217845184164</v>
      </c>
      <c r="L18" s="12">
        <v>36</v>
      </c>
      <c r="M18" s="12">
        <v>24.3</v>
      </c>
      <c r="N18" s="12">
        <v>91.5</v>
      </c>
      <c r="O18" s="13">
        <v>7871</v>
      </c>
      <c r="P18" s="13">
        <v>0</v>
      </c>
      <c r="Q18" s="29">
        <f t="shared" si="1"/>
        <v>0</v>
      </c>
    </row>
    <row r="19" spans="2:17" ht="25.5" customHeight="1">
      <c r="B19" s="11">
        <v>6544</v>
      </c>
      <c r="C19" s="11" t="s">
        <v>142</v>
      </c>
      <c r="D19" s="26">
        <v>85.84</v>
      </c>
      <c r="E19" s="26">
        <v>22.09</v>
      </c>
      <c r="F19" s="13">
        <v>595</v>
      </c>
      <c r="G19" s="13">
        <v>88566</v>
      </c>
      <c r="H19" s="35">
        <v>0</v>
      </c>
      <c r="I19" s="13">
        <v>17900</v>
      </c>
      <c r="J19" s="13">
        <v>21339</v>
      </c>
      <c r="K19" s="29">
        <f t="shared" si="0"/>
        <v>1.1921229050279329</v>
      </c>
      <c r="L19" s="12">
        <v>37.6</v>
      </c>
      <c r="M19" s="12">
        <v>11.9</v>
      </c>
      <c r="N19" s="12">
        <v>49.7</v>
      </c>
      <c r="O19" s="13">
        <v>1145</v>
      </c>
      <c r="P19" s="13">
        <v>4378</v>
      </c>
      <c r="Q19" s="29">
        <f t="shared" si="1"/>
        <v>3.8235807860262008</v>
      </c>
    </row>
    <row r="20" spans="2:17" ht="25.5" customHeight="1">
      <c r="B20" s="11">
        <v>6750</v>
      </c>
      <c r="C20" s="11" t="s">
        <v>143</v>
      </c>
      <c r="D20" s="26">
        <v>19.16</v>
      </c>
      <c r="E20" s="26">
        <v>2.89</v>
      </c>
      <c r="F20" s="13">
        <v>584</v>
      </c>
      <c r="G20" s="13">
        <v>46110</v>
      </c>
      <c r="H20" s="35">
        <v>1</v>
      </c>
      <c r="I20" s="13">
        <v>99362</v>
      </c>
      <c r="J20" s="13">
        <v>100861</v>
      </c>
      <c r="K20" s="29">
        <f t="shared" si="0"/>
        <v>1.0150862502767657</v>
      </c>
      <c r="L20" s="12">
        <v>17.8</v>
      </c>
      <c r="M20" s="12">
        <v>11.5</v>
      </c>
      <c r="N20" s="12">
        <v>73.8</v>
      </c>
      <c r="O20" s="13">
        <v>37365</v>
      </c>
      <c r="P20" s="13">
        <v>500</v>
      </c>
      <c r="Q20" s="29">
        <f t="shared" si="1"/>
        <v>1.3381506757660913E-2</v>
      </c>
    </row>
  </sheetData>
  <phoneticPr fontId="1"/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BAEE-DA58-4A21-B172-94C0FB426879}">
  <dimension ref="B1:P17"/>
  <sheetViews>
    <sheetView showGridLines="0" zoomScaleNormal="100" workbookViewId="0">
      <selection activeCell="E23" sqref="E23"/>
    </sheetView>
  </sheetViews>
  <sheetFormatPr defaultRowHeight="15.75"/>
  <cols>
    <col min="1" max="1" width="0.875" style="3" customWidth="1"/>
    <col min="2" max="2" width="6.625" style="3" bestFit="1" customWidth="1"/>
    <col min="3" max="3" width="33.875" style="3" bestFit="1" customWidth="1"/>
    <col min="4" max="4" width="4.5" style="3" bestFit="1" customWidth="1"/>
    <col min="5" max="6" width="10.5" style="6" customWidth="1"/>
    <col min="7" max="9" width="10.5" style="3" customWidth="1"/>
    <col min="10" max="10" width="10.5" style="9" customWidth="1"/>
    <col min="11" max="13" width="10.5" style="6" customWidth="1"/>
    <col min="14" max="14" width="10.5" style="8" customWidth="1"/>
    <col min="15" max="15" width="7.5" style="8" bestFit="1" customWidth="1"/>
    <col min="16" max="16" width="12.5" style="9" bestFit="1" customWidth="1"/>
    <col min="17" max="17" width="25" style="3" bestFit="1" customWidth="1"/>
    <col min="18" max="16384" width="9" style="3"/>
  </cols>
  <sheetData>
    <row r="1" spans="2:16" ht="5.25" customHeight="1"/>
    <row r="2" spans="2:16" ht="24">
      <c r="B2" s="21" t="s">
        <v>132</v>
      </c>
      <c r="C2" s="21"/>
      <c r="L2" s="3"/>
    </row>
    <row r="3" spans="2:16" ht="8.25" customHeight="1">
      <c r="B3" s="21"/>
      <c r="C3" s="21"/>
      <c r="L3" s="3"/>
    </row>
    <row r="4" spans="2:16" ht="78.75">
      <c r="B4" s="38" t="s">
        <v>63</v>
      </c>
      <c r="C4" s="38" t="s">
        <v>66</v>
      </c>
      <c r="D4" s="39" t="s">
        <v>133</v>
      </c>
      <c r="E4" s="40" t="s">
        <v>79</v>
      </c>
      <c r="F4" s="40" t="s">
        <v>80</v>
      </c>
      <c r="G4" s="39" t="s">
        <v>70</v>
      </c>
      <c r="H4" s="39" t="s">
        <v>76</v>
      </c>
      <c r="I4" s="39" t="s">
        <v>68</v>
      </c>
      <c r="J4" s="41" t="s">
        <v>69</v>
      </c>
      <c r="K4" s="40" t="s">
        <v>64</v>
      </c>
      <c r="L4" s="40" t="s">
        <v>65</v>
      </c>
      <c r="M4" s="40" t="s">
        <v>67</v>
      </c>
      <c r="N4" s="41" t="s">
        <v>78</v>
      </c>
      <c r="O4" s="3"/>
      <c r="P4" s="3"/>
    </row>
    <row r="5" spans="2:16" ht="25.5" customHeight="1">
      <c r="B5" s="16">
        <f>企業データ入力!B20</f>
        <v>6750</v>
      </c>
      <c r="C5" s="16" t="str">
        <f>企業データ入力!C20</f>
        <v>エレコム</v>
      </c>
      <c r="D5" s="42">
        <f>SUM(E5:N5)</f>
        <v>64</v>
      </c>
      <c r="E5" s="17">
        <f>IFERROR(VLOOKUP(企業データ入力!D20,PER,2),"")</f>
        <v>8</v>
      </c>
      <c r="F5" s="17">
        <f>IFERROR(VLOOKUP(企業データ入力!E20,PBR,2),"")</f>
        <v>6</v>
      </c>
      <c r="G5" s="17">
        <f>IFERROR(VLOOKUP(企業データ入力!F20,平均年収,2),"")</f>
        <v>5</v>
      </c>
      <c r="H5" s="17">
        <f>IFERROR(VLOOKUP(企業データ入力!G20,発行株数,2),"")</f>
        <v>0</v>
      </c>
      <c r="I5" s="17">
        <f>IFERROR(VLOOKUP(企業データ入力!H20,社長,2),"")</f>
        <v>5</v>
      </c>
      <c r="J5" s="18">
        <f>IF(企業データ入力!K20="","0",VLOOKUP(企業データ入力!K20,売上伸び,2))</f>
        <v>3</v>
      </c>
      <c r="K5" s="17">
        <f>IFERROR(VLOOKUP(企業データ入力!L20,ROE,2),"")</f>
        <v>9</v>
      </c>
      <c r="L5" s="17">
        <f>IFERROR(VLOOKUP(企業データ入力!M20,ROA,2),"")</f>
        <v>10</v>
      </c>
      <c r="M5" s="17">
        <f>IFERROR(VLOOKUP(企業データ入力!N20,自己資本,2),"")</f>
        <v>8</v>
      </c>
      <c r="N5" s="18">
        <f>IF(企業データ入力!Q20="","0",VLOOKUP(企業データ入力!Q20,現金等有利子負債倍率,2))</f>
        <v>10</v>
      </c>
      <c r="O5" s="3"/>
      <c r="P5" s="3"/>
    </row>
    <row r="6" spans="2:16" ht="25.5" customHeight="1">
      <c r="B6" s="16">
        <f>企業データ入力!B17</f>
        <v>4441</v>
      </c>
      <c r="C6" s="16" t="str">
        <f>企業データ入力!C17</f>
        <v>トビラシステムズ</v>
      </c>
      <c r="D6" s="42">
        <f>SUM(E6:N6)</f>
        <v>60</v>
      </c>
      <c r="E6" s="17">
        <f>IFERROR(VLOOKUP(企業データ入力!D17,PER,2),"")</f>
        <v>3</v>
      </c>
      <c r="F6" s="17">
        <f>IFERROR(VLOOKUP(企業データ入力!E17,PBR,2),"")</f>
        <v>0</v>
      </c>
      <c r="G6" s="17">
        <f>IFERROR(VLOOKUP(企業データ入力!F17,平均年収,2),"")</f>
        <v>4</v>
      </c>
      <c r="H6" s="17">
        <f>IFERROR(VLOOKUP(企業データ入力!G17,発行株数,2),"")</f>
        <v>5</v>
      </c>
      <c r="I6" s="17">
        <f>IFERROR(VLOOKUP(企業データ入力!H17,社長,2),"")</f>
        <v>5</v>
      </c>
      <c r="J6" s="18">
        <f>IF(企業データ入力!K17="","0",VLOOKUP(企業データ入力!K17,売上伸び,2))</f>
        <v>4</v>
      </c>
      <c r="K6" s="17">
        <f>IFERROR(VLOOKUP(企業データ入力!L17,ROE,2),"")</f>
        <v>10</v>
      </c>
      <c r="L6" s="17">
        <f>IFERROR(VLOOKUP(企業データ入力!M17,ROA,2),"")</f>
        <v>10</v>
      </c>
      <c r="M6" s="17">
        <f>IFERROR(VLOOKUP(企業データ入力!N17,自己資本,2),"")</f>
        <v>9</v>
      </c>
      <c r="N6" s="18">
        <f>IF(企業データ入力!Q17="","0",VLOOKUP(企業データ入力!Q17,現金等有利子負債倍率,2))</f>
        <v>10</v>
      </c>
      <c r="O6" s="3"/>
      <c r="P6" s="3"/>
    </row>
    <row r="7" spans="2:16" ht="25.5" customHeight="1">
      <c r="B7" s="16">
        <f>企業データ入力!B9</f>
        <v>6035</v>
      </c>
      <c r="C7" s="16" t="str">
        <f>企業データ入力!C9</f>
        <v>アイ・アールジャパンHD</v>
      </c>
      <c r="D7" s="42">
        <f>SUM(E7:N7)</f>
        <v>59</v>
      </c>
      <c r="E7" s="17">
        <f>IFERROR(VLOOKUP(企業データ入力!D9,PER,2),"")</f>
        <v>0</v>
      </c>
      <c r="F7" s="17">
        <f>IFERROR(VLOOKUP(企業データ入力!E9,PBR,2),"")</f>
        <v>0</v>
      </c>
      <c r="G7" s="17">
        <f>IFERROR(VLOOKUP(企業データ入力!F9,平均年収,2),"")</f>
        <v>10</v>
      </c>
      <c r="H7" s="17">
        <f>IFERROR(VLOOKUP(企業データ入力!G9,発行株数,2),"")</f>
        <v>1</v>
      </c>
      <c r="I7" s="17">
        <f>IFERROR(VLOOKUP(企業データ入力!H9,社長,2),"")</f>
        <v>5</v>
      </c>
      <c r="J7" s="18">
        <f>IF(企業データ入力!K9="","0",VLOOKUP(企業データ入力!K9,売上伸び,2))</f>
        <v>5</v>
      </c>
      <c r="K7" s="17">
        <f>IFERROR(VLOOKUP(企業データ入力!L9,ROE,2),"")</f>
        <v>10</v>
      </c>
      <c r="L7" s="17">
        <f>IFERROR(VLOOKUP(企業データ入力!M9,ROA,2),"")</f>
        <v>10</v>
      </c>
      <c r="M7" s="17">
        <f>IFERROR(VLOOKUP(企業データ入力!N9,自己資本,2),"")</f>
        <v>8</v>
      </c>
      <c r="N7" s="18">
        <f>IF(企業データ入力!Q9="","0",VLOOKUP(企業データ入力!Q9,現金等有利子負債倍率,2))</f>
        <v>10</v>
      </c>
      <c r="O7" s="3"/>
      <c r="P7" s="3"/>
    </row>
    <row r="8" spans="2:16" ht="25.5" customHeight="1">
      <c r="B8" s="16">
        <f>企業データ入力!B18</f>
        <v>6196</v>
      </c>
      <c r="C8" s="16" t="str">
        <f>企業データ入力!C18</f>
        <v>ストライク</v>
      </c>
      <c r="D8" s="42">
        <f>SUM(E8:N8)</f>
        <v>57</v>
      </c>
      <c r="E8" s="17">
        <f>IFERROR(VLOOKUP(企業データ入力!D18,PER,2),"")</f>
        <v>3</v>
      </c>
      <c r="F8" s="17">
        <f>IFERROR(VLOOKUP(企業データ入力!E18,PBR,2),"")</f>
        <v>0</v>
      </c>
      <c r="G8" s="17">
        <f>IFERROR(VLOOKUP(企業データ入力!F18,平均年収,2),"")</f>
        <v>10</v>
      </c>
      <c r="H8" s="17">
        <f>IFERROR(VLOOKUP(企業データ入力!G18,発行株数,2),"")</f>
        <v>0</v>
      </c>
      <c r="I8" s="17">
        <f>IFERROR(VLOOKUP(企業データ入力!H18,社長,2),"")</f>
        <v>0</v>
      </c>
      <c r="J8" s="18">
        <f>IF(企業データ入力!K18="","0",VLOOKUP(企業データ入力!K18,売上伸び,2))</f>
        <v>4</v>
      </c>
      <c r="K8" s="17">
        <f>IFERROR(VLOOKUP(企業データ入力!L18,ROE,2),"")</f>
        <v>10</v>
      </c>
      <c r="L8" s="17">
        <f>IFERROR(VLOOKUP(企業データ入力!M18,ROA,2),"")</f>
        <v>10</v>
      </c>
      <c r="M8" s="17">
        <f>IFERROR(VLOOKUP(企業データ入力!N18,自己資本,2),"")</f>
        <v>10</v>
      </c>
      <c r="N8" s="18">
        <f>IF(企業データ入力!Q18="","0",VLOOKUP(企業データ入力!Q18,現金等有利子負債倍率,2))</f>
        <v>10</v>
      </c>
      <c r="O8" s="3"/>
      <c r="P8" s="3"/>
    </row>
    <row r="9" spans="2:16" ht="25.5" customHeight="1">
      <c r="B9" s="16">
        <f>企業データ入力!B11</f>
        <v>3921</v>
      </c>
      <c r="C9" s="16" t="str">
        <f>企業データ入力!C11</f>
        <v>ネオジャパン</v>
      </c>
      <c r="D9" s="42">
        <f>SUM(E9:N9)</f>
        <v>54</v>
      </c>
      <c r="E9" s="17">
        <f>IFERROR(VLOOKUP(企業データ入力!D11,PER,2),"")</f>
        <v>4</v>
      </c>
      <c r="F9" s="17">
        <f>IFERROR(VLOOKUP(企業データ入力!E11,PBR,2),"")</f>
        <v>1</v>
      </c>
      <c r="G9" s="17">
        <f>IFERROR(VLOOKUP(企業データ入力!F11,平均年収,2),"")</f>
        <v>4</v>
      </c>
      <c r="H9" s="17">
        <f>IFERROR(VLOOKUP(企業データ入力!G11,発行株数,2),"")</f>
        <v>3</v>
      </c>
      <c r="I9" s="17">
        <f>IFERROR(VLOOKUP(企業データ入力!H11,社長,2),"")</f>
        <v>5</v>
      </c>
      <c r="J9" s="18">
        <f>IF(企業データ入力!K11="","0",VLOOKUP(企業データ入力!K11,売上伸び,2))</f>
        <v>5</v>
      </c>
      <c r="K9" s="17">
        <f>IFERROR(VLOOKUP(企業データ入力!L11,ROE,2),"")</f>
        <v>7</v>
      </c>
      <c r="L9" s="17">
        <f>IFERROR(VLOOKUP(企業データ入力!M11,ROA,2),"")</f>
        <v>8</v>
      </c>
      <c r="M9" s="17">
        <f>IFERROR(VLOOKUP(企業データ入力!N11,自己資本,2),"")</f>
        <v>7</v>
      </c>
      <c r="N9" s="18">
        <f>IF(企業データ入力!Q11="","0",VLOOKUP(企業データ入力!Q11,現金等有利子負債倍率,2))</f>
        <v>10</v>
      </c>
      <c r="O9" s="3"/>
      <c r="P9" s="3"/>
    </row>
    <row r="10" spans="2:16" ht="25.5" customHeight="1">
      <c r="B10" s="16">
        <f>企業データ入力!B14</f>
        <v>3901</v>
      </c>
      <c r="C10" s="16" t="str">
        <f>企業データ入力!C14</f>
        <v>マークラインズ</v>
      </c>
      <c r="D10" s="42">
        <f>SUM(E10:N10)</f>
        <v>54</v>
      </c>
      <c r="E10" s="17">
        <f>IFERROR(VLOOKUP(企業データ入力!D14,PER,2),"")</f>
        <v>0</v>
      </c>
      <c r="F10" s="17">
        <f>IFERROR(VLOOKUP(企業データ入力!E14,PBR,2),"")</f>
        <v>0</v>
      </c>
      <c r="G10" s="17">
        <f>IFERROR(VLOOKUP(企業データ入力!F14,平均年収,2),"")</f>
        <v>5</v>
      </c>
      <c r="H10" s="17">
        <f>IFERROR(VLOOKUP(企業データ入力!G14,発行株数,2),"")</f>
        <v>3</v>
      </c>
      <c r="I10" s="17">
        <f>IFERROR(VLOOKUP(企業データ入力!H14,社長,2),"")</f>
        <v>5</v>
      </c>
      <c r="J10" s="18">
        <f>IF(企業データ入力!K14="","0",VLOOKUP(企業データ入力!K14,売上伸び,2))</f>
        <v>3</v>
      </c>
      <c r="K10" s="17">
        <f>IFERROR(VLOOKUP(企業データ入力!L14,ROE,2),"")</f>
        <v>10</v>
      </c>
      <c r="L10" s="17">
        <f>IFERROR(VLOOKUP(企業データ入力!M14,ROA,2),"")</f>
        <v>10</v>
      </c>
      <c r="M10" s="17">
        <f>IFERROR(VLOOKUP(企業データ入力!N14,自己資本,2),"")</f>
        <v>8</v>
      </c>
      <c r="N10" s="18">
        <f>IF(企業データ入力!Q14="","0",VLOOKUP(企業データ入力!Q14,現金等有利子負債倍率,2))</f>
        <v>10</v>
      </c>
      <c r="O10" s="3"/>
      <c r="P10" s="3"/>
    </row>
    <row r="11" spans="2:16" ht="25.5" customHeight="1">
      <c r="B11" s="16">
        <f>企業データ入力!B10</f>
        <v>6532</v>
      </c>
      <c r="C11" s="16" t="str">
        <f>企業データ入力!C10</f>
        <v>ベイカレントコンサルティング</v>
      </c>
      <c r="D11" s="42">
        <f>SUM(E11:N11)</f>
        <v>53</v>
      </c>
      <c r="E11" s="17">
        <f>IFERROR(VLOOKUP(企業データ入力!D10,PER,2),"")</f>
        <v>3</v>
      </c>
      <c r="F11" s="17">
        <f>IFERROR(VLOOKUP(企業データ入力!E10,PBR,2),"")</f>
        <v>0</v>
      </c>
      <c r="G11" s="17">
        <f>IFERROR(VLOOKUP(企業データ入力!F10,平均年収,2),"")</f>
        <v>10</v>
      </c>
      <c r="H11" s="17">
        <f>IFERROR(VLOOKUP(企業データ入力!G10,発行株数,2),"")</f>
        <v>2</v>
      </c>
      <c r="I11" s="17">
        <f>IFERROR(VLOOKUP(企業データ入力!H10,社長,2),"")</f>
        <v>0</v>
      </c>
      <c r="J11" s="18">
        <f>IF(企業データ入力!K10="","0",VLOOKUP(企業データ入力!K10,売上伸び,2))</f>
        <v>4</v>
      </c>
      <c r="K11" s="17">
        <f>IFERROR(VLOOKUP(企業データ入力!L10,ROE,2),"")</f>
        <v>10</v>
      </c>
      <c r="L11" s="17">
        <f>IFERROR(VLOOKUP(企業データ入力!M10,ROA,2),"")</f>
        <v>10</v>
      </c>
      <c r="M11" s="17">
        <f>IFERROR(VLOOKUP(企業データ入力!N10,自己資本,2),"")</f>
        <v>7</v>
      </c>
      <c r="N11" s="18">
        <f>IF(企業データ入力!Q10="","0",VLOOKUP(企業データ入力!Q10,現金等有利子負債倍率,2))</f>
        <v>7</v>
      </c>
      <c r="O11" s="3"/>
      <c r="P11" s="3"/>
    </row>
    <row r="12" spans="2:16" ht="25.5" customHeight="1" thickBot="1">
      <c r="B12" s="43">
        <f>企業データ入力!B13</f>
        <v>3150</v>
      </c>
      <c r="C12" s="43" t="str">
        <f>企業データ入力!C13</f>
        <v>グリムス</v>
      </c>
      <c r="D12" s="44">
        <f>SUM(E12:N12)</f>
        <v>52</v>
      </c>
      <c r="E12" s="45">
        <f>IFERROR(VLOOKUP(企業データ入力!D13,PER,2),"")</f>
        <v>7</v>
      </c>
      <c r="F12" s="45">
        <f>IFERROR(VLOOKUP(企業データ入力!E13,PBR,2),"")</f>
        <v>0</v>
      </c>
      <c r="G12" s="45">
        <f>IFERROR(VLOOKUP(企業データ入力!F13,平均年収,2),"")</f>
        <v>0</v>
      </c>
      <c r="H12" s="45">
        <f>IFERROR(VLOOKUP(企業データ入力!G13,発行株数,2),"")</f>
        <v>0</v>
      </c>
      <c r="I12" s="45">
        <f>IFERROR(VLOOKUP(企業データ入力!H13,社長,2),"")</f>
        <v>5</v>
      </c>
      <c r="J12" s="46">
        <f>IF(企業データ入力!K13="","0",VLOOKUP(企業データ入力!K13,売上伸び,2))</f>
        <v>4</v>
      </c>
      <c r="K12" s="45">
        <f>IFERROR(VLOOKUP(企業データ入力!L13,ROE,2),"")</f>
        <v>10</v>
      </c>
      <c r="L12" s="45">
        <f>IFERROR(VLOOKUP(企業データ入力!M13,ROA,2),"")</f>
        <v>10</v>
      </c>
      <c r="M12" s="45">
        <f>IFERROR(VLOOKUP(企業データ入力!N13,自己資本,2),"")</f>
        <v>7</v>
      </c>
      <c r="N12" s="46">
        <f>IF(企業データ入力!Q13="","0",VLOOKUP(企業データ入力!Q13,現金等有利子負債倍率,2))</f>
        <v>9</v>
      </c>
      <c r="O12" s="3"/>
      <c r="P12" s="3"/>
    </row>
    <row r="13" spans="2:16" ht="25.5" customHeight="1" thickTop="1" thickBot="1">
      <c r="B13" s="51">
        <f>企業データ入力!B8</f>
        <v>3182</v>
      </c>
      <c r="C13" s="52" t="str">
        <f>企業データ入力!C8</f>
        <v>オイシックス・ラ・大地</v>
      </c>
      <c r="D13" s="53">
        <f>SUM(E13:N13)</f>
        <v>43</v>
      </c>
      <c r="E13" s="54">
        <f>IFERROR(VLOOKUP(企業データ入力!D8,PER,2),"")</f>
        <v>6</v>
      </c>
      <c r="F13" s="54">
        <f>IFERROR(VLOOKUP(企業データ入力!E8,PBR,2),"")</f>
        <v>1</v>
      </c>
      <c r="G13" s="54">
        <f>IFERROR(VLOOKUP(企業データ入力!F8,平均年収,2),"")</f>
        <v>5</v>
      </c>
      <c r="H13" s="54">
        <f>IFERROR(VLOOKUP(企業データ入力!G8,発行株数,2),"")</f>
        <v>0</v>
      </c>
      <c r="I13" s="54">
        <f>IFERROR(VLOOKUP(企業データ入力!H8,社長,2),"")</f>
        <v>5</v>
      </c>
      <c r="J13" s="55">
        <f>IF(企業データ入力!K8="","0",VLOOKUP(企業データ入力!K8,売上伸び,2))</f>
        <v>3</v>
      </c>
      <c r="K13" s="54">
        <f>IFERROR(VLOOKUP(企業データ入力!L8,ROE,2),"")</f>
        <v>4</v>
      </c>
      <c r="L13" s="54">
        <f>IFERROR(VLOOKUP(企業データ入力!M8,ROA,2),"")</f>
        <v>3</v>
      </c>
      <c r="M13" s="54">
        <f>IFERROR(VLOOKUP(企業データ入力!N8,自己資本,2),"")</f>
        <v>6</v>
      </c>
      <c r="N13" s="56">
        <f>IF(企業データ入力!Q8="","0",VLOOKUP(企業データ入力!Q8,現金等有利子負債倍率,2))</f>
        <v>10</v>
      </c>
      <c r="O13" s="3"/>
      <c r="P13" s="3"/>
    </row>
    <row r="14" spans="2:16" ht="25.5" customHeight="1" thickTop="1">
      <c r="B14" s="47">
        <f>企業データ入力!B12</f>
        <v>6036</v>
      </c>
      <c r="C14" s="47" t="str">
        <f>企業データ入力!C12</f>
        <v>KeePer技研</v>
      </c>
      <c r="D14" s="48">
        <f>SUM(E14:N14)</f>
        <v>43</v>
      </c>
      <c r="E14" s="49">
        <f>IFERROR(VLOOKUP(企業データ入力!D12,PER,2),"")</f>
        <v>4</v>
      </c>
      <c r="F14" s="49">
        <f>IFERROR(VLOOKUP(企業データ入力!E12,PBR,2),"")</f>
        <v>0</v>
      </c>
      <c r="G14" s="49">
        <f>IFERROR(VLOOKUP(企業データ入力!F12,平均年収,2),"")</f>
        <v>2</v>
      </c>
      <c r="H14" s="49">
        <f>IFERROR(VLOOKUP(企業データ入力!G12,発行株数,2),"")</f>
        <v>0</v>
      </c>
      <c r="I14" s="49">
        <f>IFERROR(VLOOKUP(企業データ入力!H12,社長,2),"")</f>
        <v>0</v>
      </c>
      <c r="J14" s="50">
        <f>IF(企業データ入力!K12="","0",VLOOKUP(企業データ入力!K12,売上伸び,2))</f>
        <v>3</v>
      </c>
      <c r="K14" s="49">
        <f>IFERROR(VLOOKUP(企業データ入力!L12,ROE,2),"")</f>
        <v>9</v>
      </c>
      <c r="L14" s="49">
        <f>IFERROR(VLOOKUP(企業データ入力!M12,ROA,2),"")</f>
        <v>10</v>
      </c>
      <c r="M14" s="49">
        <f>IFERROR(VLOOKUP(企業データ入力!N12,自己資本,2),"")</f>
        <v>7</v>
      </c>
      <c r="N14" s="50">
        <f>IF(企業データ入力!Q12="","0",VLOOKUP(企業データ入力!Q12,現金等有利子負債倍率,2))</f>
        <v>8</v>
      </c>
      <c r="O14" s="3"/>
      <c r="P14" s="3"/>
    </row>
    <row r="15" spans="2:16" ht="25.5" customHeight="1">
      <c r="B15" s="16">
        <f>企業データ入力!B15</f>
        <v>6200</v>
      </c>
      <c r="C15" s="16" t="str">
        <f>企業データ入力!C15</f>
        <v>インソース</v>
      </c>
      <c r="D15" s="42">
        <f>SUM(E15:N15)</f>
        <v>37</v>
      </c>
      <c r="E15" s="17">
        <f>IFERROR(VLOOKUP(企業データ入力!D15,PER,2),"")</f>
        <v>0</v>
      </c>
      <c r="F15" s="17">
        <f>IFERROR(VLOOKUP(企業データ入力!E15,PBR,2),"")</f>
        <v>0</v>
      </c>
      <c r="G15" s="17">
        <f>IFERROR(VLOOKUP(企業データ入力!F15,平均年収,2),"")</f>
        <v>3</v>
      </c>
      <c r="H15" s="17">
        <f>IFERROR(VLOOKUP(企業データ入力!G15,発行株数,2),"")</f>
        <v>0</v>
      </c>
      <c r="I15" s="17">
        <f>IFERROR(VLOOKUP(企業データ入力!H15,社長,2),"")</f>
        <v>0</v>
      </c>
      <c r="J15" s="18">
        <f>IF(企業データ入力!K15="","0",VLOOKUP(企業データ入力!K15,売上伸び,2))</f>
        <v>2</v>
      </c>
      <c r="K15" s="17">
        <f>IFERROR(VLOOKUP(企業データ入力!L15,ROE,2),"")</f>
        <v>8</v>
      </c>
      <c r="L15" s="17">
        <f>IFERROR(VLOOKUP(企業データ入力!M15,ROA,2),"")</f>
        <v>10</v>
      </c>
      <c r="M15" s="17">
        <f>IFERROR(VLOOKUP(企業データ入力!N15,自己資本,2),"")</f>
        <v>6</v>
      </c>
      <c r="N15" s="18">
        <f>IF(企業データ入力!Q15="","0",VLOOKUP(企業データ入力!Q15,現金等有利子負債倍率,2))</f>
        <v>8</v>
      </c>
      <c r="O15" s="3"/>
      <c r="P15" s="3"/>
    </row>
    <row r="16" spans="2:16" ht="25.5" customHeight="1">
      <c r="B16" s="16">
        <f>企業データ入力!B19</f>
        <v>6544</v>
      </c>
      <c r="C16" s="16" t="str">
        <f>企業データ入力!C19</f>
        <v>ジャパンエレベーターサービスホールディングス</v>
      </c>
      <c r="D16" s="42">
        <f>SUM(E16:N16)</f>
        <v>33</v>
      </c>
      <c r="E16" s="17">
        <f>IFERROR(VLOOKUP(企業データ入力!D19,PER,2),"")</f>
        <v>0</v>
      </c>
      <c r="F16" s="17">
        <f>IFERROR(VLOOKUP(企業データ入力!E19,PBR,2),"")</f>
        <v>0</v>
      </c>
      <c r="G16" s="17">
        <f>IFERROR(VLOOKUP(企業データ入力!F19,平均年収,2),"")</f>
        <v>5</v>
      </c>
      <c r="H16" s="17">
        <f>IFERROR(VLOOKUP(企業データ入力!G19,発行株数,2),"")</f>
        <v>0</v>
      </c>
      <c r="I16" s="17">
        <f>IFERROR(VLOOKUP(企業データ入力!H19,社長,2),"")</f>
        <v>0</v>
      </c>
      <c r="J16" s="18">
        <f>IF(企業データ入力!K19="","0",VLOOKUP(企業データ入力!K19,売上伸び,2))</f>
        <v>3</v>
      </c>
      <c r="K16" s="17">
        <f>IFERROR(VLOOKUP(企業データ入力!L19,ROE,2),"")</f>
        <v>10</v>
      </c>
      <c r="L16" s="17">
        <f>IFERROR(VLOOKUP(企業データ入力!M19,ROA,2),"")</f>
        <v>10</v>
      </c>
      <c r="M16" s="17">
        <f>IFERROR(VLOOKUP(企業データ入力!N19,自己資本,2),"")</f>
        <v>5</v>
      </c>
      <c r="N16" s="18">
        <f>IF(企業データ入力!Q19="","0",VLOOKUP(企業データ入力!Q19,現金等有利子負債倍率,2))</f>
        <v>0</v>
      </c>
      <c r="O16" s="3"/>
      <c r="P16" s="3"/>
    </row>
    <row r="17" spans="2:16" ht="25.5" customHeight="1">
      <c r="B17" s="16">
        <f>企業データ入力!B16</f>
        <v>3994</v>
      </c>
      <c r="C17" s="16" t="str">
        <f>企業データ入力!C16</f>
        <v>マネーフォワード</v>
      </c>
      <c r="D17" s="42">
        <f>SUM(E17:N17)</f>
        <v>28</v>
      </c>
      <c r="E17" s="17">
        <f>IFERROR(VLOOKUP(企業データ入力!D16,PER,2),"")</f>
        <v>0</v>
      </c>
      <c r="F17" s="17">
        <f>IFERROR(VLOOKUP(企業データ入力!E16,PBR,2),"")</f>
        <v>0</v>
      </c>
      <c r="G17" s="17">
        <f>IFERROR(VLOOKUP(企業データ入力!F16,平均年収,2),"")</f>
        <v>6</v>
      </c>
      <c r="H17" s="17">
        <f>IFERROR(VLOOKUP(企業データ入力!G16,発行株数,2),"")</f>
        <v>0</v>
      </c>
      <c r="I17" s="17">
        <f>IFERROR(VLOOKUP(企業データ入力!H16,社長,2),"")</f>
        <v>5</v>
      </c>
      <c r="J17" s="18">
        <f>IF(企業データ入力!K16="","0",VLOOKUP(企業データ入力!K16,売上伸び,2))</f>
        <v>5</v>
      </c>
      <c r="K17" s="17">
        <f>IFERROR(VLOOKUP(企業データ入力!L16,ROE,2),"")</f>
        <v>0</v>
      </c>
      <c r="L17" s="17">
        <f>IFERROR(VLOOKUP(企業データ入力!M16,ROA,2),"")</f>
        <v>0</v>
      </c>
      <c r="M17" s="17">
        <f>IFERROR(VLOOKUP(企業データ入力!N16,自己資本,2),"")</f>
        <v>5</v>
      </c>
      <c r="N17" s="18">
        <f>IF(企業データ入力!Q16="","0",VLOOKUP(企業データ入力!Q16,現金等有利子負債倍率,2))</f>
        <v>7</v>
      </c>
      <c r="O17" s="3"/>
      <c r="P17" s="3"/>
    </row>
  </sheetData>
  <sortState xmlns:xlrd2="http://schemas.microsoft.com/office/spreadsheetml/2017/richdata2" ref="B5:N17">
    <sortCondition descending="1" ref="D5:D17"/>
  </sortState>
  <phoneticPr fontId="1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E50D6-209B-4E35-A1A2-140CA166D1DE}">
  <dimension ref="B1:U15"/>
  <sheetViews>
    <sheetView showGridLines="0" workbookViewId="0">
      <selection activeCell="H19" sqref="H19"/>
    </sheetView>
  </sheetViews>
  <sheetFormatPr defaultRowHeight="18.75"/>
  <cols>
    <col min="1" max="1" width="1" style="14" customWidth="1"/>
    <col min="2" max="2" width="9.875" style="14" customWidth="1"/>
    <col min="3" max="3" width="3.5" style="14" bestFit="1" customWidth="1"/>
    <col min="4" max="4" width="9.875" style="14" customWidth="1"/>
    <col min="5" max="5" width="3.5" style="14" bestFit="1" customWidth="1"/>
    <col min="6" max="6" width="9.875" style="14" customWidth="1"/>
    <col min="7" max="7" width="3.5" style="14" bestFit="1" customWidth="1"/>
    <col min="8" max="8" width="9.875" style="15" customWidth="1"/>
    <col min="9" max="9" width="3.5" style="14" bestFit="1" customWidth="1"/>
    <col min="10" max="10" width="9.875" style="14" customWidth="1"/>
    <col min="11" max="11" width="3" style="14" bestFit="1" customWidth="1"/>
    <col min="12" max="12" width="9.875" style="14" customWidth="1"/>
    <col min="13" max="13" width="3.5" style="14" bestFit="1" customWidth="1"/>
    <col min="14" max="14" width="9.875" style="14" customWidth="1"/>
    <col min="15" max="15" width="3.5" style="14" bestFit="1" customWidth="1"/>
    <col min="16" max="16" width="9.875" style="14" customWidth="1"/>
    <col min="17" max="17" width="3.5" style="14" bestFit="1" customWidth="1"/>
    <col min="18" max="18" width="9.875" style="14" customWidth="1"/>
    <col min="19" max="19" width="3.5" style="14" bestFit="1" customWidth="1"/>
    <col min="20" max="20" width="9.875" style="14" customWidth="1"/>
    <col min="21" max="21" width="3.5" style="14" bestFit="1" customWidth="1"/>
    <col min="22" max="16384" width="9" style="14"/>
  </cols>
  <sheetData>
    <row r="1" spans="2:21" ht="3.75" customHeight="1"/>
    <row r="2" spans="2:21" ht="24">
      <c r="B2" s="21" t="s">
        <v>127</v>
      </c>
      <c r="C2" s="21"/>
      <c r="D2" s="3"/>
      <c r="E2" s="6"/>
      <c r="F2" s="6"/>
      <c r="G2" s="3"/>
      <c r="H2" s="3"/>
      <c r="I2" s="3"/>
      <c r="J2" s="9"/>
      <c r="K2" s="6"/>
      <c r="L2" s="6"/>
      <c r="M2" s="6"/>
      <c r="N2" s="8"/>
      <c r="R2" s="8"/>
      <c r="S2" s="6"/>
      <c r="T2" s="8"/>
    </row>
    <row r="3" spans="2:21" ht="78.75">
      <c r="B3" s="7" t="s">
        <v>79</v>
      </c>
      <c r="C3" s="24" t="s">
        <v>62</v>
      </c>
      <c r="D3" s="7" t="s">
        <v>80</v>
      </c>
      <c r="E3" s="24" t="s">
        <v>62</v>
      </c>
      <c r="F3" s="5" t="s">
        <v>70</v>
      </c>
      <c r="G3" s="24" t="s">
        <v>62</v>
      </c>
      <c r="H3" s="5" t="s">
        <v>76</v>
      </c>
      <c r="I3" s="24" t="s">
        <v>62</v>
      </c>
      <c r="J3" s="5" t="s">
        <v>68</v>
      </c>
      <c r="K3" s="25" t="s">
        <v>62</v>
      </c>
      <c r="L3" s="10" t="s">
        <v>69</v>
      </c>
      <c r="M3" s="24" t="s">
        <v>62</v>
      </c>
      <c r="N3" s="7" t="s">
        <v>64</v>
      </c>
      <c r="O3" s="24" t="s">
        <v>62</v>
      </c>
      <c r="P3" s="7" t="s">
        <v>65</v>
      </c>
      <c r="Q3" s="24" t="s">
        <v>62</v>
      </c>
      <c r="R3" s="7" t="s">
        <v>67</v>
      </c>
      <c r="S3" s="24" t="s">
        <v>62</v>
      </c>
      <c r="T3" s="10" t="s">
        <v>78</v>
      </c>
      <c r="U3" s="24" t="s">
        <v>62</v>
      </c>
    </row>
    <row r="4" spans="2:21" ht="24" customHeight="1">
      <c r="B4" s="33">
        <v>0</v>
      </c>
      <c r="C4" s="30">
        <v>0</v>
      </c>
      <c r="D4" s="33">
        <v>0.1</v>
      </c>
      <c r="E4" s="30">
        <v>10</v>
      </c>
      <c r="F4" s="34">
        <v>100</v>
      </c>
      <c r="G4" s="30">
        <v>0</v>
      </c>
      <c r="H4" s="34">
        <v>1</v>
      </c>
      <c r="I4" s="30">
        <v>10</v>
      </c>
      <c r="J4" s="33">
        <v>0</v>
      </c>
      <c r="K4" s="30">
        <v>0</v>
      </c>
      <c r="L4" s="33">
        <v>0</v>
      </c>
      <c r="M4" s="30">
        <v>0</v>
      </c>
      <c r="N4" s="33">
        <v>-100</v>
      </c>
      <c r="O4" s="30">
        <v>0</v>
      </c>
      <c r="P4" s="33">
        <v>-100</v>
      </c>
      <c r="Q4" s="30">
        <v>0</v>
      </c>
      <c r="R4" s="33">
        <v>0</v>
      </c>
      <c r="S4" s="30">
        <v>0</v>
      </c>
      <c r="T4" s="33">
        <v>0</v>
      </c>
      <c r="U4" s="31">
        <v>10</v>
      </c>
    </row>
    <row r="5" spans="2:21" ht="24" customHeight="1">
      <c r="B5" s="33">
        <v>1</v>
      </c>
      <c r="C5" s="30">
        <v>10</v>
      </c>
      <c r="D5" s="33">
        <v>1</v>
      </c>
      <c r="E5" s="30">
        <v>9</v>
      </c>
      <c r="F5" s="34">
        <v>300</v>
      </c>
      <c r="G5" s="30">
        <v>0</v>
      </c>
      <c r="H5" s="34">
        <v>1000</v>
      </c>
      <c r="I5" s="30">
        <v>9</v>
      </c>
      <c r="J5" s="33">
        <v>1</v>
      </c>
      <c r="K5" s="30">
        <v>5</v>
      </c>
      <c r="L5" s="33">
        <v>0.6</v>
      </c>
      <c r="M5" s="30">
        <v>1</v>
      </c>
      <c r="N5" s="33">
        <v>0.1</v>
      </c>
      <c r="O5" s="30">
        <v>1</v>
      </c>
      <c r="P5" s="33">
        <v>0.1</v>
      </c>
      <c r="Q5" s="30">
        <v>1</v>
      </c>
      <c r="R5" s="33">
        <v>5</v>
      </c>
      <c r="S5" s="30">
        <v>1</v>
      </c>
      <c r="T5" s="33">
        <v>0.1</v>
      </c>
      <c r="U5" s="31">
        <v>9</v>
      </c>
    </row>
    <row r="6" spans="2:21" ht="24" customHeight="1">
      <c r="B6" s="33">
        <v>10</v>
      </c>
      <c r="C6" s="30">
        <v>9</v>
      </c>
      <c r="D6" s="33">
        <v>1.5</v>
      </c>
      <c r="E6" s="30">
        <v>8</v>
      </c>
      <c r="F6" s="34">
        <v>350</v>
      </c>
      <c r="G6" s="30">
        <v>1</v>
      </c>
      <c r="H6" s="34">
        <v>3000</v>
      </c>
      <c r="I6" s="30">
        <v>8</v>
      </c>
      <c r="J6" s="33"/>
      <c r="K6" s="30"/>
      <c r="L6" s="33">
        <v>0.8</v>
      </c>
      <c r="M6" s="30">
        <v>2</v>
      </c>
      <c r="N6" s="33">
        <v>2</v>
      </c>
      <c r="O6" s="30">
        <v>2</v>
      </c>
      <c r="P6" s="33">
        <v>2</v>
      </c>
      <c r="Q6" s="30">
        <v>2</v>
      </c>
      <c r="R6" s="33">
        <v>10</v>
      </c>
      <c r="S6" s="30">
        <v>2</v>
      </c>
      <c r="T6" s="33">
        <v>0.3</v>
      </c>
      <c r="U6" s="31">
        <v>8</v>
      </c>
    </row>
    <row r="7" spans="2:21" ht="24" customHeight="1">
      <c r="B7" s="33">
        <v>15</v>
      </c>
      <c r="C7" s="30">
        <v>8</v>
      </c>
      <c r="D7" s="33">
        <v>2</v>
      </c>
      <c r="E7" s="30">
        <v>7</v>
      </c>
      <c r="F7" s="34">
        <v>400</v>
      </c>
      <c r="G7" s="30">
        <v>2</v>
      </c>
      <c r="H7" s="34">
        <v>5000</v>
      </c>
      <c r="I7" s="30">
        <v>7</v>
      </c>
      <c r="J7" s="33"/>
      <c r="K7" s="30"/>
      <c r="L7" s="33">
        <v>1</v>
      </c>
      <c r="M7" s="30">
        <v>3</v>
      </c>
      <c r="N7" s="33">
        <v>4</v>
      </c>
      <c r="O7" s="30">
        <v>3</v>
      </c>
      <c r="P7" s="33">
        <v>3</v>
      </c>
      <c r="Q7" s="30">
        <v>3</v>
      </c>
      <c r="R7" s="33">
        <v>20</v>
      </c>
      <c r="S7" s="30">
        <v>3</v>
      </c>
      <c r="T7" s="33">
        <v>0.6</v>
      </c>
      <c r="U7" s="31">
        <v>7</v>
      </c>
    </row>
    <row r="8" spans="2:21" ht="24" customHeight="1">
      <c r="B8" s="33">
        <v>20</v>
      </c>
      <c r="C8" s="30">
        <v>7</v>
      </c>
      <c r="D8" s="33">
        <v>2.5</v>
      </c>
      <c r="E8" s="30">
        <v>6</v>
      </c>
      <c r="F8" s="34">
        <v>450</v>
      </c>
      <c r="G8" s="30">
        <v>3</v>
      </c>
      <c r="H8" s="34">
        <v>7000</v>
      </c>
      <c r="I8" s="30">
        <v>6</v>
      </c>
      <c r="J8" s="33"/>
      <c r="K8" s="30"/>
      <c r="L8" s="33">
        <v>1.2</v>
      </c>
      <c r="M8" s="30">
        <v>4</v>
      </c>
      <c r="N8" s="33">
        <v>6</v>
      </c>
      <c r="O8" s="30">
        <v>4</v>
      </c>
      <c r="P8" s="33">
        <v>4</v>
      </c>
      <c r="Q8" s="30">
        <v>4</v>
      </c>
      <c r="R8" s="33">
        <v>30</v>
      </c>
      <c r="S8" s="30">
        <v>4</v>
      </c>
      <c r="T8" s="33">
        <v>0.9</v>
      </c>
      <c r="U8" s="31">
        <v>6</v>
      </c>
    </row>
    <row r="9" spans="2:21" ht="24" customHeight="1">
      <c r="B9" s="33">
        <v>25</v>
      </c>
      <c r="C9" s="30">
        <v>6</v>
      </c>
      <c r="D9" s="33">
        <v>3</v>
      </c>
      <c r="E9" s="30">
        <v>5</v>
      </c>
      <c r="F9" s="34">
        <v>500</v>
      </c>
      <c r="G9" s="30">
        <v>4</v>
      </c>
      <c r="H9" s="34">
        <v>9000</v>
      </c>
      <c r="I9" s="30">
        <v>5</v>
      </c>
      <c r="J9" s="33"/>
      <c r="K9" s="30"/>
      <c r="L9" s="33">
        <v>1.4</v>
      </c>
      <c r="M9" s="30">
        <v>5</v>
      </c>
      <c r="N9" s="33">
        <v>8</v>
      </c>
      <c r="O9" s="30">
        <v>5</v>
      </c>
      <c r="P9" s="33">
        <v>5</v>
      </c>
      <c r="Q9" s="30">
        <v>5</v>
      </c>
      <c r="R9" s="33">
        <v>40</v>
      </c>
      <c r="S9" s="30">
        <v>5</v>
      </c>
      <c r="T9" s="33">
        <v>1.2</v>
      </c>
      <c r="U9" s="31">
        <v>5</v>
      </c>
    </row>
    <row r="10" spans="2:21" ht="24" customHeight="1">
      <c r="B10" s="33">
        <v>30</v>
      </c>
      <c r="C10" s="30">
        <v>5</v>
      </c>
      <c r="D10" s="33">
        <v>3.5</v>
      </c>
      <c r="E10" s="30">
        <v>4</v>
      </c>
      <c r="F10" s="34">
        <v>550</v>
      </c>
      <c r="G10" s="30">
        <v>5</v>
      </c>
      <c r="H10" s="34">
        <v>11000</v>
      </c>
      <c r="I10" s="30">
        <v>4</v>
      </c>
      <c r="J10" s="33"/>
      <c r="K10" s="30"/>
      <c r="L10" s="33">
        <v>1.6</v>
      </c>
      <c r="M10" s="30">
        <v>6</v>
      </c>
      <c r="N10" s="33">
        <v>10</v>
      </c>
      <c r="O10" s="30">
        <v>6</v>
      </c>
      <c r="P10" s="33">
        <v>6</v>
      </c>
      <c r="Q10" s="30">
        <v>6</v>
      </c>
      <c r="R10" s="33">
        <v>50</v>
      </c>
      <c r="S10" s="30">
        <v>6</v>
      </c>
      <c r="T10" s="33">
        <v>1.5</v>
      </c>
      <c r="U10" s="31">
        <v>4</v>
      </c>
    </row>
    <row r="11" spans="2:21" ht="24" customHeight="1">
      <c r="B11" s="33">
        <v>35</v>
      </c>
      <c r="C11" s="30">
        <v>4</v>
      </c>
      <c r="D11" s="33">
        <v>4</v>
      </c>
      <c r="E11" s="30">
        <v>3</v>
      </c>
      <c r="F11" s="34">
        <v>600</v>
      </c>
      <c r="G11" s="30">
        <v>6</v>
      </c>
      <c r="H11" s="34">
        <v>13000</v>
      </c>
      <c r="I11" s="30">
        <v>3</v>
      </c>
      <c r="J11" s="33"/>
      <c r="K11" s="30"/>
      <c r="L11" s="33">
        <v>1.8</v>
      </c>
      <c r="M11" s="30">
        <v>7</v>
      </c>
      <c r="N11" s="33">
        <v>12</v>
      </c>
      <c r="O11" s="30">
        <v>7</v>
      </c>
      <c r="P11" s="33">
        <v>7</v>
      </c>
      <c r="Q11" s="30">
        <v>7</v>
      </c>
      <c r="R11" s="33">
        <v>60</v>
      </c>
      <c r="S11" s="30">
        <v>7</v>
      </c>
      <c r="T11" s="33">
        <v>1.8</v>
      </c>
      <c r="U11" s="31">
        <v>3</v>
      </c>
    </row>
    <row r="12" spans="2:21" ht="24" customHeight="1">
      <c r="B12" s="33">
        <v>40</v>
      </c>
      <c r="C12" s="30">
        <v>3</v>
      </c>
      <c r="D12" s="33">
        <v>4.5</v>
      </c>
      <c r="E12" s="30">
        <v>2</v>
      </c>
      <c r="F12" s="34">
        <v>650</v>
      </c>
      <c r="G12" s="30">
        <v>7</v>
      </c>
      <c r="H12" s="34">
        <v>15000</v>
      </c>
      <c r="I12" s="30">
        <v>2</v>
      </c>
      <c r="J12" s="33"/>
      <c r="K12" s="30"/>
      <c r="L12" s="33">
        <v>2</v>
      </c>
      <c r="M12" s="30">
        <v>8</v>
      </c>
      <c r="N12" s="33">
        <v>14</v>
      </c>
      <c r="O12" s="30">
        <v>8</v>
      </c>
      <c r="P12" s="33">
        <v>8</v>
      </c>
      <c r="Q12" s="30">
        <v>8</v>
      </c>
      <c r="R12" s="33">
        <v>70</v>
      </c>
      <c r="S12" s="30">
        <v>8</v>
      </c>
      <c r="T12" s="33">
        <v>2.1</v>
      </c>
      <c r="U12" s="31">
        <v>2</v>
      </c>
    </row>
    <row r="13" spans="2:21" ht="24" customHeight="1">
      <c r="B13" s="33">
        <v>45</v>
      </c>
      <c r="C13" s="30">
        <v>2</v>
      </c>
      <c r="D13" s="33">
        <v>5</v>
      </c>
      <c r="E13" s="30">
        <v>1</v>
      </c>
      <c r="F13" s="34">
        <v>700</v>
      </c>
      <c r="G13" s="30">
        <v>8</v>
      </c>
      <c r="H13" s="34">
        <v>17000</v>
      </c>
      <c r="I13" s="30">
        <v>1</v>
      </c>
      <c r="J13" s="33"/>
      <c r="K13" s="30"/>
      <c r="L13" s="33">
        <v>2.2000000000000002</v>
      </c>
      <c r="M13" s="30">
        <v>9</v>
      </c>
      <c r="N13" s="33">
        <v>16</v>
      </c>
      <c r="O13" s="30">
        <v>9</v>
      </c>
      <c r="P13" s="33">
        <v>9</v>
      </c>
      <c r="Q13" s="30">
        <v>9</v>
      </c>
      <c r="R13" s="33">
        <v>80</v>
      </c>
      <c r="S13" s="30">
        <v>9</v>
      </c>
      <c r="T13" s="33">
        <v>2.2999999999999998</v>
      </c>
      <c r="U13" s="31">
        <v>1</v>
      </c>
    </row>
    <row r="14" spans="2:21" ht="24" customHeight="1">
      <c r="B14" s="33">
        <v>50</v>
      </c>
      <c r="C14" s="30">
        <v>1</v>
      </c>
      <c r="D14" s="33">
        <v>6</v>
      </c>
      <c r="E14" s="30">
        <v>0</v>
      </c>
      <c r="F14" s="34">
        <v>750</v>
      </c>
      <c r="G14" s="30">
        <v>9</v>
      </c>
      <c r="H14" s="34">
        <v>19000</v>
      </c>
      <c r="I14" s="30">
        <v>0</v>
      </c>
      <c r="J14" s="33"/>
      <c r="K14" s="30"/>
      <c r="L14" s="33">
        <v>2.4</v>
      </c>
      <c r="M14" s="30">
        <v>10</v>
      </c>
      <c r="N14" s="33">
        <v>18</v>
      </c>
      <c r="O14" s="30">
        <v>10</v>
      </c>
      <c r="P14" s="33">
        <v>10</v>
      </c>
      <c r="Q14" s="30">
        <v>10</v>
      </c>
      <c r="R14" s="33">
        <v>90</v>
      </c>
      <c r="S14" s="30">
        <v>10</v>
      </c>
      <c r="T14" s="33">
        <v>2.5</v>
      </c>
      <c r="U14" s="31">
        <v>0</v>
      </c>
    </row>
    <row r="15" spans="2:21" ht="24" customHeight="1">
      <c r="B15" s="33">
        <v>60</v>
      </c>
      <c r="C15" s="30">
        <v>0</v>
      </c>
      <c r="D15" s="33"/>
      <c r="E15" s="30"/>
      <c r="F15" s="34">
        <v>800</v>
      </c>
      <c r="G15" s="30">
        <v>10</v>
      </c>
      <c r="H15" s="34"/>
      <c r="I15" s="30"/>
      <c r="J15" s="33"/>
      <c r="K15" s="30"/>
      <c r="L15" s="33"/>
      <c r="M15" s="30"/>
      <c r="N15" s="33"/>
      <c r="O15" s="30"/>
      <c r="P15" s="33"/>
      <c r="Q15" s="30"/>
      <c r="R15" s="33"/>
      <c r="S15" s="30"/>
      <c r="T15" s="33"/>
      <c r="U15" s="32"/>
    </row>
  </sheetData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オリジナルポイント一覧表</vt:lpstr>
      <vt:lpstr>企業データ入力</vt:lpstr>
      <vt:lpstr>企業ポイント</vt:lpstr>
      <vt:lpstr>マスタ</vt:lpstr>
      <vt:lpstr>PBR</vt:lpstr>
      <vt:lpstr>PER</vt:lpstr>
      <vt:lpstr>ROA</vt:lpstr>
      <vt:lpstr>ROE</vt:lpstr>
      <vt:lpstr>現金等有利子負債倍率</vt:lpstr>
      <vt:lpstr>自己資本</vt:lpstr>
      <vt:lpstr>社長</vt:lpstr>
      <vt:lpstr>売上伸び</vt:lpstr>
      <vt:lpstr>発行株数</vt:lpstr>
      <vt:lpstr>平均年収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shigy</dc:creator>
  <cp:lastModifiedBy>shigyoken1013@gmail.com</cp:lastModifiedBy>
  <cp:lastPrinted>2021-05-07T21:41:21Z</cp:lastPrinted>
  <dcterms:created xsi:type="dcterms:W3CDTF">2015-06-05T18:19:34Z</dcterms:created>
  <dcterms:modified xsi:type="dcterms:W3CDTF">2021-05-09T05:51:06Z</dcterms:modified>
</cp:coreProperties>
</file>